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dpartnership.sharepoint.com/sites/Thrive/Shared Documents/Revolving Loan Fund/Live Local Development Fund/Live Local Development Fund Admin/LLDF Proforma/"/>
    </mc:Choice>
  </mc:AlternateContent>
  <xr:revisionPtr revIDLastSave="0" documentId="8_{979BA048-0F24-48F4-B1D5-667CF134FF10}" xr6:coauthVersionLast="47" xr6:coauthVersionMax="47" xr10:uidLastSave="{00000000-0000-0000-0000-000000000000}"/>
  <workbookProtection lockStructure="1"/>
  <bookViews>
    <workbookView xWindow="-120" yWindow="-120" windowWidth="29040" windowHeight="15720" tabRatio="772" firstSheet="3" activeTab="6" xr2:uid="{00000000-000D-0000-FFFF-FFFF00000000}"/>
  </bookViews>
  <sheets>
    <sheet name="Dev Program" sheetId="2" r:id="rId1"/>
    <sheet name="Project Uses" sheetId="10" r:id="rId2"/>
    <sheet name="Capital Sources" sheetId="11" r:id="rId3"/>
    <sheet name="Construction Draw" sheetId="4" r:id="rId4"/>
    <sheet name="Draw Chart" sheetId="6" r:id="rId5"/>
    <sheet name="CASH FLOW" sheetId="5" r:id="rId6"/>
    <sheet name="Debt Summary" sheetId="3" r:id="rId7"/>
    <sheet name="DSCR Chart" sheetId="8" r:id="rId8"/>
    <sheet name="SUMMARY" sheetId="9" r:id="rId9"/>
    <sheet name="Error Check" sheetId="7" r:id="rId10"/>
  </sheets>
  <definedNames>
    <definedName name="Binary">Table14[Binary]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6" i="4" l="1"/>
  <c r="AC66" i="4"/>
  <c r="I66" i="4"/>
  <c r="S66" i="4"/>
  <c r="T66" i="4"/>
  <c r="U66" i="4"/>
  <c r="V66" i="4"/>
  <c r="H66" i="4"/>
  <c r="D86" i="4"/>
  <c r="Q101" i="4"/>
  <c r="Q66" i="4" s="1"/>
  <c r="R101" i="4"/>
  <c r="R66" i="4" s="1"/>
  <c r="S101" i="4"/>
  <c r="T101" i="4"/>
  <c r="U101" i="4"/>
  <c r="V101" i="4"/>
  <c r="W101" i="4"/>
  <c r="W66" i="4" s="1"/>
  <c r="X101" i="4"/>
  <c r="X66" i="4" s="1"/>
  <c r="Y101" i="4"/>
  <c r="Y66" i="4" s="1"/>
  <c r="Z101" i="4"/>
  <c r="Z66" i="4" s="1"/>
  <c r="AA101" i="4"/>
  <c r="AB101" i="4"/>
  <c r="AB66" i="4" s="1"/>
  <c r="AC101" i="4"/>
  <c r="AD101" i="4"/>
  <c r="AD66" i="4" s="1"/>
  <c r="AE101" i="4"/>
  <c r="AE66" i="4" s="1"/>
  <c r="H101" i="4"/>
  <c r="F67" i="4"/>
  <c r="E34" i="7"/>
  <c r="F34" i="7"/>
  <c r="E35" i="7"/>
  <c r="F35" i="7"/>
  <c r="E36" i="7"/>
  <c r="F36" i="7"/>
  <c r="E37" i="7"/>
  <c r="F37" i="7"/>
  <c r="E38" i="7"/>
  <c r="F38" i="7"/>
  <c r="F3" i="7"/>
  <c r="M130" i="5"/>
  <c r="O130" i="5"/>
  <c r="Q130" i="5"/>
  <c r="S130" i="5"/>
  <c r="U130" i="5"/>
  <c r="W130" i="5"/>
  <c r="Y130" i="5"/>
  <c r="AA130" i="5"/>
  <c r="AC130" i="5"/>
  <c r="AE130" i="5"/>
  <c r="AG130" i="5"/>
  <c r="AI130" i="5"/>
  <c r="AK130" i="5"/>
  <c r="AM130" i="5"/>
  <c r="AO130" i="5"/>
  <c r="AQ130" i="5"/>
  <c r="AS130" i="5"/>
  <c r="AU130" i="5"/>
  <c r="AW130" i="5"/>
  <c r="K130" i="5"/>
  <c r="J134" i="5"/>
  <c r="P85" i="5"/>
  <c r="R85" i="5"/>
  <c r="T85" i="5"/>
  <c r="V85" i="5"/>
  <c r="X85" i="5"/>
  <c r="Z85" i="5"/>
  <c r="AB85" i="5"/>
  <c r="AD85" i="5"/>
  <c r="AF85" i="5"/>
  <c r="AH85" i="5"/>
  <c r="AJ85" i="5"/>
  <c r="AL85" i="5"/>
  <c r="AN85" i="5"/>
  <c r="AP85" i="5"/>
  <c r="AR85" i="5"/>
  <c r="AT85" i="5"/>
  <c r="AV85" i="5"/>
  <c r="AX85" i="5"/>
  <c r="P86" i="5"/>
  <c r="R86" i="5"/>
  <c r="T86" i="5"/>
  <c r="V86" i="5"/>
  <c r="X86" i="5"/>
  <c r="Z86" i="5"/>
  <c r="AB86" i="5"/>
  <c r="AD86" i="5"/>
  <c r="AF86" i="5"/>
  <c r="AH86" i="5"/>
  <c r="AJ86" i="5"/>
  <c r="AL86" i="5"/>
  <c r="AN86" i="5"/>
  <c r="AP86" i="5"/>
  <c r="AR86" i="5"/>
  <c r="AT86" i="5"/>
  <c r="AV86" i="5"/>
  <c r="AX86" i="5"/>
  <c r="P87" i="5"/>
  <c r="R87" i="5"/>
  <c r="T87" i="5"/>
  <c r="V87" i="5"/>
  <c r="X87" i="5"/>
  <c r="Z87" i="5"/>
  <c r="AB87" i="5"/>
  <c r="AD87" i="5"/>
  <c r="AF87" i="5"/>
  <c r="AH87" i="5"/>
  <c r="AJ87" i="5"/>
  <c r="AL87" i="5"/>
  <c r="AN87" i="5"/>
  <c r="AP87" i="5"/>
  <c r="AR87" i="5"/>
  <c r="AT87" i="5"/>
  <c r="AV87" i="5"/>
  <c r="AX87" i="5"/>
  <c r="P88" i="5"/>
  <c r="R88" i="5"/>
  <c r="T88" i="5"/>
  <c r="V88" i="5"/>
  <c r="X88" i="5"/>
  <c r="Z88" i="5"/>
  <c r="AB88" i="5"/>
  <c r="AD88" i="5"/>
  <c r="AF88" i="5"/>
  <c r="AH88" i="5"/>
  <c r="AJ88" i="5"/>
  <c r="AL88" i="5"/>
  <c r="AN88" i="5"/>
  <c r="AP88" i="5"/>
  <c r="AR88" i="5"/>
  <c r="AT88" i="5"/>
  <c r="AV88" i="5"/>
  <c r="AX88" i="5"/>
  <c r="O89" i="5"/>
  <c r="P89" i="5"/>
  <c r="Q89" i="5"/>
  <c r="R89" i="5"/>
  <c r="S89" i="5"/>
  <c r="T89" i="5"/>
  <c r="U89" i="5"/>
  <c r="V89" i="5"/>
  <c r="W89" i="5"/>
  <c r="X89" i="5" s="1"/>
  <c r="Y89" i="5"/>
  <c r="Z89" i="5" s="1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 s="1"/>
  <c r="AO89" i="5"/>
  <c r="AP89" i="5"/>
  <c r="AQ89" i="5"/>
  <c r="AR89" i="5" s="1"/>
  <c r="AS89" i="5"/>
  <c r="AT89" i="5"/>
  <c r="AU89" i="5"/>
  <c r="AV89" i="5"/>
  <c r="AW89" i="5"/>
  <c r="AX89" i="5"/>
  <c r="P92" i="5"/>
  <c r="R92" i="5"/>
  <c r="T92" i="5"/>
  <c r="V92" i="5"/>
  <c r="X92" i="5"/>
  <c r="Z92" i="5"/>
  <c r="AB92" i="5"/>
  <c r="AD92" i="5"/>
  <c r="AF92" i="5"/>
  <c r="AH92" i="5"/>
  <c r="AJ92" i="5"/>
  <c r="AL92" i="5"/>
  <c r="AN92" i="5"/>
  <c r="AP92" i="5"/>
  <c r="AR92" i="5"/>
  <c r="AT92" i="5"/>
  <c r="AV92" i="5"/>
  <c r="AX92" i="5"/>
  <c r="P93" i="5"/>
  <c r="R93" i="5"/>
  <c r="T93" i="5"/>
  <c r="V93" i="5"/>
  <c r="X93" i="5"/>
  <c r="Z93" i="5"/>
  <c r="AB93" i="5"/>
  <c r="AD93" i="5"/>
  <c r="AF93" i="5"/>
  <c r="AH93" i="5"/>
  <c r="AJ93" i="5"/>
  <c r="AL93" i="5"/>
  <c r="AN93" i="5"/>
  <c r="AP93" i="5"/>
  <c r="AR93" i="5"/>
  <c r="AT93" i="5"/>
  <c r="AV93" i="5"/>
  <c r="AX93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 s="1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U94" i="5"/>
  <c r="AV94" i="5"/>
  <c r="AW94" i="5"/>
  <c r="AX94" i="5"/>
  <c r="P97" i="5"/>
  <c r="R97" i="5"/>
  <c r="T97" i="5"/>
  <c r="V97" i="5"/>
  <c r="X97" i="5"/>
  <c r="Z97" i="5"/>
  <c r="AB97" i="5"/>
  <c r="AD97" i="5"/>
  <c r="AF97" i="5"/>
  <c r="AH97" i="5"/>
  <c r="AJ97" i="5"/>
  <c r="AL97" i="5"/>
  <c r="AN97" i="5"/>
  <c r="AP97" i="5"/>
  <c r="AR97" i="5"/>
  <c r="AT97" i="5"/>
  <c r="AV97" i="5"/>
  <c r="AX97" i="5"/>
  <c r="P98" i="5"/>
  <c r="R98" i="5"/>
  <c r="T98" i="5"/>
  <c r="V98" i="5"/>
  <c r="X98" i="5"/>
  <c r="Z98" i="5"/>
  <c r="AB98" i="5"/>
  <c r="AD98" i="5"/>
  <c r="AF98" i="5"/>
  <c r="AH98" i="5"/>
  <c r="AJ98" i="5"/>
  <c r="AL98" i="5"/>
  <c r="AN98" i="5"/>
  <c r="AP98" i="5"/>
  <c r="AR98" i="5"/>
  <c r="AT98" i="5"/>
  <c r="AV98" i="5"/>
  <c r="AX98" i="5"/>
  <c r="P99" i="5"/>
  <c r="R99" i="5"/>
  <c r="T99" i="5"/>
  <c r="V99" i="5"/>
  <c r="X99" i="5"/>
  <c r="Z99" i="5"/>
  <c r="AB99" i="5"/>
  <c r="AD99" i="5"/>
  <c r="AF99" i="5"/>
  <c r="AH99" i="5"/>
  <c r="AJ99" i="5"/>
  <c r="AL99" i="5"/>
  <c r="AN99" i="5"/>
  <c r="AP99" i="5"/>
  <c r="AR99" i="5"/>
  <c r="AT99" i="5"/>
  <c r="AV99" i="5"/>
  <c r="AX99" i="5"/>
  <c r="P100" i="5"/>
  <c r="R100" i="5"/>
  <c r="T100" i="5"/>
  <c r="V100" i="5"/>
  <c r="X100" i="5"/>
  <c r="Z100" i="5"/>
  <c r="AB100" i="5"/>
  <c r="AD100" i="5"/>
  <c r="AF100" i="5"/>
  <c r="AH100" i="5"/>
  <c r="AJ100" i="5"/>
  <c r="AL100" i="5"/>
  <c r="AN100" i="5"/>
  <c r="AP100" i="5"/>
  <c r="AR100" i="5"/>
  <c r="AT100" i="5"/>
  <c r="AV100" i="5"/>
  <c r="AX100" i="5"/>
  <c r="O101" i="5"/>
  <c r="P101" i="5"/>
  <c r="Q101" i="5"/>
  <c r="R101" i="5"/>
  <c r="S101" i="5"/>
  <c r="T101" i="5"/>
  <c r="U101" i="5"/>
  <c r="V101" i="5"/>
  <c r="W101" i="5"/>
  <c r="X101" i="5" s="1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 s="1"/>
  <c r="AS101" i="5"/>
  <c r="AT101" i="5"/>
  <c r="AU101" i="5"/>
  <c r="AV101" i="5"/>
  <c r="AW101" i="5"/>
  <c r="AX101" i="5"/>
  <c r="P103" i="5"/>
  <c r="R103" i="5"/>
  <c r="T103" i="5"/>
  <c r="V103" i="5"/>
  <c r="X103" i="5"/>
  <c r="Z103" i="5"/>
  <c r="AB103" i="5"/>
  <c r="AD103" i="5"/>
  <c r="AF103" i="5"/>
  <c r="AH103" i="5"/>
  <c r="AJ103" i="5"/>
  <c r="AL103" i="5"/>
  <c r="AN103" i="5"/>
  <c r="AP103" i="5"/>
  <c r="AR103" i="5"/>
  <c r="AT103" i="5"/>
  <c r="AV103" i="5"/>
  <c r="AX103" i="5"/>
  <c r="P105" i="5"/>
  <c r="R105" i="5"/>
  <c r="T105" i="5"/>
  <c r="V105" i="5"/>
  <c r="X105" i="5"/>
  <c r="Z105" i="5"/>
  <c r="AB105" i="5"/>
  <c r="AD105" i="5"/>
  <c r="AF105" i="5"/>
  <c r="AH105" i="5"/>
  <c r="AJ105" i="5"/>
  <c r="AL105" i="5"/>
  <c r="AN105" i="5"/>
  <c r="AP105" i="5"/>
  <c r="AR105" i="5"/>
  <c r="AT105" i="5"/>
  <c r="AV105" i="5"/>
  <c r="AX105" i="5"/>
  <c r="P108" i="5"/>
  <c r="R108" i="5"/>
  <c r="T108" i="5"/>
  <c r="V108" i="5"/>
  <c r="X108" i="5"/>
  <c r="Z108" i="5"/>
  <c r="AB108" i="5"/>
  <c r="AD108" i="5"/>
  <c r="AF108" i="5"/>
  <c r="AH108" i="5"/>
  <c r="AJ108" i="5"/>
  <c r="AL108" i="5"/>
  <c r="AN108" i="5"/>
  <c r="AP108" i="5"/>
  <c r="AR108" i="5"/>
  <c r="AT108" i="5"/>
  <c r="AV108" i="5"/>
  <c r="AX108" i="5"/>
  <c r="P109" i="5"/>
  <c r="R109" i="5"/>
  <c r="T109" i="5"/>
  <c r="V109" i="5"/>
  <c r="X109" i="5"/>
  <c r="Z109" i="5"/>
  <c r="AB109" i="5"/>
  <c r="AD109" i="5"/>
  <c r="AF109" i="5"/>
  <c r="AH109" i="5"/>
  <c r="AJ109" i="5"/>
  <c r="AL109" i="5"/>
  <c r="AN109" i="5"/>
  <c r="AP109" i="5"/>
  <c r="AR109" i="5"/>
  <c r="AT109" i="5"/>
  <c r="AV109" i="5"/>
  <c r="AX109" i="5"/>
  <c r="P110" i="5"/>
  <c r="R110" i="5"/>
  <c r="T110" i="5"/>
  <c r="V110" i="5"/>
  <c r="X110" i="5"/>
  <c r="Z110" i="5"/>
  <c r="AB110" i="5"/>
  <c r="AD110" i="5"/>
  <c r="AF110" i="5"/>
  <c r="AH110" i="5"/>
  <c r="AJ110" i="5"/>
  <c r="AL110" i="5"/>
  <c r="AN110" i="5"/>
  <c r="AP110" i="5"/>
  <c r="AR110" i="5"/>
  <c r="AT110" i="5"/>
  <c r="AV110" i="5"/>
  <c r="AX110" i="5"/>
  <c r="N85" i="5"/>
  <c r="N86" i="5"/>
  <c r="N87" i="5"/>
  <c r="N88" i="5"/>
  <c r="M89" i="5"/>
  <c r="N89" i="5"/>
  <c r="N92" i="5"/>
  <c r="N93" i="5"/>
  <c r="M94" i="5"/>
  <c r="N94" i="5" s="1"/>
  <c r="N97" i="5"/>
  <c r="N98" i="5"/>
  <c r="N99" i="5"/>
  <c r="N100" i="5"/>
  <c r="M101" i="5"/>
  <c r="N101" i="5"/>
  <c r="N103" i="5"/>
  <c r="N105" i="5"/>
  <c r="N108" i="5"/>
  <c r="N109" i="5"/>
  <c r="N110" i="5"/>
  <c r="P34" i="5"/>
  <c r="R34" i="5"/>
  <c r="T34" i="5"/>
  <c r="V34" i="5"/>
  <c r="X34" i="5"/>
  <c r="Z34" i="5"/>
  <c r="AB34" i="5"/>
  <c r="AD34" i="5"/>
  <c r="AF34" i="5"/>
  <c r="AH34" i="5"/>
  <c r="AJ34" i="5"/>
  <c r="AL34" i="5"/>
  <c r="AN34" i="5"/>
  <c r="AP34" i="5"/>
  <c r="AR34" i="5"/>
  <c r="AT34" i="5"/>
  <c r="AV34" i="5"/>
  <c r="AX34" i="5"/>
  <c r="P35" i="5"/>
  <c r="R35" i="5"/>
  <c r="T35" i="5"/>
  <c r="V35" i="5"/>
  <c r="X35" i="5"/>
  <c r="Z35" i="5"/>
  <c r="AB35" i="5"/>
  <c r="AD35" i="5"/>
  <c r="AF35" i="5"/>
  <c r="AH35" i="5"/>
  <c r="AJ35" i="5"/>
  <c r="AL35" i="5"/>
  <c r="AN35" i="5"/>
  <c r="AP35" i="5"/>
  <c r="AR35" i="5"/>
  <c r="AT35" i="5"/>
  <c r="AV35" i="5"/>
  <c r="AX35" i="5"/>
  <c r="P36" i="5"/>
  <c r="R36" i="5"/>
  <c r="T36" i="5"/>
  <c r="V36" i="5"/>
  <c r="X36" i="5"/>
  <c r="Z36" i="5"/>
  <c r="AB36" i="5"/>
  <c r="AD36" i="5"/>
  <c r="AF36" i="5"/>
  <c r="AH36" i="5"/>
  <c r="AJ36" i="5"/>
  <c r="AL36" i="5"/>
  <c r="AN36" i="5"/>
  <c r="AP36" i="5"/>
  <c r="AR36" i="5"/>
  <c r="AT36" i="5"/>
  <c r="AV36" i="5"/>
  <c r="AX36" i="5"/>
  <c r="O37" i="5"/>
  <c r="Q37" i="5"/>
  <c r="P37" i="5" s="1"/>
  <c r="S37" i="5"/>
  <c r="R37" i="5" s="1"/>
  <c r="T37" i="5"/>
  <c r="U37" i="5"/>
  <c r="W37" i="5"/>
  <c r="V37" i="5" s="1"/>
  <c r="Y37" i="5"/>
  <c r="X37" i="5" s="1"/>
  <c r="AA37" i="5"/>
  <c r="Z37" i="5" s="1"/>
  <c r="AC37" i="5"/>
  <c r="AB37" i="5" s="1"/>
  <c r="AD37" i="5"/>
  <c r="AE37" i="5"/>
  <c r="AG37" i="5"/>
  <c r="AF37" i="5" s="1"/>
  <c r="AI37" i="5"/>
  <c r="AH37" i="5" s="1"/>
  <c r="AK37" i="5"/>
  <c r="AJ37" i="5" s="1"/>
  <c r="AM37" i="5"/>
  <c r="AL37" i="5" s="1"/>
  <c r="AN37" i="5"/>
  <c r="AO37" i="5"/>
  <c r="AQ37" i="5"/>
  <c r="AP37" i="5" s="1"/>
  <c r="AS37" i="5"/>
  <c r="AR37" i="5" s="1"/>
  <c r="AU37" i="5"/>
  <c r="AT37" i="5" s="1"/>
  <c r="AW37" i="5"/>
  <c r="AV37" i="5" s="1"/>
  <c r="AX37" i="5"/>
  <c r="P40" i="5"/>
  <c r="R40" i="5"/>
  <c r="T40" i="5"/>
  <c r="V40" i="5"/>
  <c r="X40" i="5"/>
  <c r="Z40" i="5"/>
  <c r="AB40" i="5"/>
  <c r="AD40" i="5"/>
  <c r="AF40" i="5"/>
  <c r="AH40" i="5"/>
  <c r="AJ40" i="5"/>
  <c r="AL40" i="5"/>
  <c r="AN40" i="5"/>
  <c r="AP40" i="5"/>
  <c r="AR40" i="5"/>
  <c r="AT40" i="5"/>
  <c r="AV40" i="5"/>
  <c r="AX40" i="5"/>
  <c r="P41" i="5"/>
  <c r="R41" i="5"/>
  <c r="T41" i="5"/>
  <c r="V41" i="5"/>
  <c r="X41" i="5"/>
  <c r="Z41" i="5"/>
  <c r="AB41" i="5"/>
  <c r="AD41" i="5"/>
  <c r="AF41" i="5"/>
  <c r="AH41" i="5"/>
  <c r="AJ41" i="5"/>
  <c r="AL41" i="5"/>
  <c r="AN41" i="5"/>
  <c r="AP41" i="5"/>
  <c r="AR41" i="5"/>
  <c r="AT41" i="5"/>
  <c r="AV41" i="5"/>
  <c r="AX41" i="5"/>
  <c r="O42" i="5"/>
  <c r="Q42" i="5"/>
  <c r="P42" i="5" s="1"/>
  <c r="R42" i="5"/>
  <c r="S42" i="5"/>
  <c r="U42" i="5"/>
  <c r="T42" i="5" s="1"/>
  <c r="W42" i="5"/>
  <c r="V42" i="5" s="1"/>
  <c r="Y42" i="5"/>
  <c r="X42" i="5" s="1"/>
  <c r="AA42" i="5"/>
  <c r="Z42" i="5" s="1"/>
  <c r="AB42" i="5"/>
  <c r="AC42" i="5"/>
  <c r="AE42" i="5"/>
  <c r="AD42" i="5" s="1"/>
  <c r="AG42" i="5"/>
  <c r="AF42" i="5" s="1"/>
  <c r="AI42" i="5"/>
  <c r="AH42" i="5" s="1"/>
  <c r="AK42" i="5"/>
  <c r="AJ42" i="5" s="1"/>
  <c r="AL42" i="5"/>
  <c r="AM42" i="5"/>
  <c r="AO42" i="5"/>
  <c r="AN42" i="5" s="1"/>
  <c r="AQ42" i="5"/>
  <c r="AP42" i="5" s="1"/>
  <c r="AS42" i="5"/>
  <c r="AR42" i="5" s="1"/>
  <c r="AU42" i="5"/>
  <c r="AT42" i="5" s="1"/>
  <c r="AV42" i="5"/>
  <c r="AW42" i="5"/>
  <c r="AX42" i="5"/>
  <c r="P45" i="5"/>
  <c r="R45" i="5"/>
  <c r="T45" i="5"/>
  <c r="V45" i="5"/>
  <c r="X45" i="5"/>
  <c r="Z45" i="5"/>
  <c r="AB45" i="5"/>
  <c r="AD45" i="5"/>
  <c r="AF45" i="5"/>
  <c r="AH45" i="5"/>
  <c r="AJ45" i="5"/>
  <c r="AL45" i="5"/>
  <c r="AN45" i="5"/>
  <c r="AP45" i="5"/>
  <c r="AR45" i="5"/>
  <c r="AT45" i="5"/>
  <c r="AV45" i="5"/>
  <c r="AX45" i="5"/>
  <c r="P46" i="5"/>
  <c r="R46" i="5"/>
  <c r="T46" i="5"/>
  <c r="V46" i="5"/>
  <c r="X46" i="5"/>
  <c r="Z46" i="5"/>
  <c r="AB46" i="5"/>
  <c r="AD46" i="5"/>
  <c r="AF46" i="5"/>
  <c r="AH46" i="5"/>
  <c r="AJ46" i="5"/>
  <c r="AL46" i="5"/>
  <c r="AN46" i="5"/>
  <c r="AP46" i="5"/>
  <c r="AR46" i="5"/>
  <c r="AT46" i="5"/>
  <c r="AV46" i="5"/>
  <c r="AX46" i="5"/>
  <c r="P47" i="5"/>
  <c r="R47" i="5"/>
  <c r="T47" i="5"/>
  <c r="V47" i="5"/>
  <c r="X47" i="5"/>
  <c r="Z47" i="5"/>
  <c r="AB47" i="5"/>
  <c r="AD47" i="5"/>
  <c r="AF47" i="5"/>
  <c r="AH47" i="5"/>
  <c r="AJ47" i="5"/>
  <c r="AL47" i="5"/>
  <c r="AN47" i="5"/>
  <c r="AP47" i="5"/>
  <c r="AR47" i="5"/>
  <c r="AT47" i="5"/>
  <c r="AV47" i="5"/>
  <c r="AX47" i="5"/>
  <c r="P48" i="5"/>
  <c r="R48" i="5"/>
  <c r="T48" i="5"/>
  <c r="V48" i="5"/>
  <c r="X48" i="5"/>
  <c r="Z48" i="5"/>
  <c r="AB48" i="5"/>
  <c r="AD48" i="5"/>
  <c r="AF48" i="5"/>
  <c r="AH48" i="5"/>
  <c r="AJ48" i="5"/>
  <c r="AL48" i="5"/>
  <c r="AN48" i="5"/>
  <c r="AP48" i="5"/>
  <c r="AR48" i="5"/>
  <c r="AT48" i="5"/>
  <c r="AV48" i="5"/>
  <c r="AX48" i="5"/>
  <c r="P49" i="5"/>
  <c r="R49" i="5"/>
  <c r="T49" i="5"/>
  <c r="V49" i="5"/>
  <c r="X49" i="5"/>
  <c r="Z49" i="5"/>
  <c r="AB49" i="5"/>
  <c r="AD49" i="5"/>
  <c r="AF49" i="5"/>
  <c r="AH49" i="5"/>
  <c r="AJ49" i="5"/>
  <c r="AL49" i="5"/>
  <c r="AN49" i="5"/>
  <c r="AP49" i="5"/>
  <c r="AR49" i="5"/>
  <c r="AT49" i="5"/>
  <c r="AV49" i="5"/>
  <c r="AX49" i="5"/>
  <c r="O50" i="5"/>
  <c r="Q50" i="5"/>
  <c r="P50" i="5" s="1"/>
  <c r="S50" i="5"/>
  <c r="R50" i="5" s="1"/>
  <c r="U50" i="5"/>
  <c r="T50" i="5" s="1"/>
  <c r="V50" i="5"/>
  <c r="W50" i="5"/>
  <c r="Y50" i="5"/>
  <c r="X50" i="5" s="1"/>
  <c r="AA50" i="5"/>
  <c r="Z50" i="5" s="1"/>
  <c r="AC50" i="5"/>
  <c r="AB50" i="5" s="1"/>
  <c r="AE50" i="5"/>
  <c r="AD50" i="5" s="1"/>
  <c r="AF50" i="5"/>
  <c r="AG50" i="5"/>
  <c r="AI50" i="5"/>
  <c r="AH50" i="5" s="1"/>
  <c r="AK50" i="5"/>
  <c r="AJ50" i="5" s="1"/>
  <c r="AM50" i="5"/>
  <c r="AL50" i="5" s="1"/>
  <c r="AO50" i="5"/>
  <c r="AN50" i="5" s="1"/>
  <c r="AP50" i="5"/>
  <c r="AQ50" i="5"/>
  <c r="AS50" i="5"/>
  <c r="AR50" i="5" s="1"/>
  <c r="AU50" i="5"/>
  <c r="AT50" i="5" s="1"/>
  <c r="AW50" i="5"/>
  <c r="AV50" i="5" s="1"/>
  <c r="AX50" i="5"/>
  <c r="F75" i="10"/>
  <c r="E75" i="10"/>
  <c r="F74" i="10"/>
  <c r="E74" i="10"/>
  <c r="F73" i="10"/>
  <c r="E73" i="10"/>
  <c r="F72" i="10"/>
  <c r="E72" i="10"/>
  <c r="F71" i="10"/>
  <c r="E71" i="10"/>
  <c r="F70" i="10"/>
  <c r="E70" i="10"/>
  <c r="F69" i="10"/>
  <c r="E69" i="10"/>
  <c r="F65" i="10"/>
  <c r="E65" i="10"/>
  <c r="F64" i="10"/>
  <c r="E64" i="10"/>
  <c r="F63" i="10"/>
  <c r="E63" i="10"/>
  <c r="F62" i="10"/>
  <c r="E62" i="10"/>
  <c r="F61" i="10"/>
  <c r="E61" i="10"/>
  <c r="F60" i="10"/>
  <c r="E60" i="10"/>
  <c r="F59" i="10"/>
  <c r="E59" i="10"/>
  <c r="F58" i="10"/>
  <c r="E58" i="10"/>
  <c r="F54" i="10"/>
  <c r="E54" i="10"/>
  <c r="F53" i="10"/>
  <c r="E53" i="10"/>
  <c r="F52" i="10"/>
  <c r="E52" i="10"/>
  <c r="F51" i="10"/>
  <c r="E51" i="10"/>
  <c r="F50" i="10"/>
  <c r="E50" i="10"/>
  <c r="F49" i="10"/>
  <c r="E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7" i="10"/>
  <c r="E37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19" i="10"/>
  <c r="E19" i="10"/>
  <c r="F18" i="10"/>
  <c r="E18" i="10"/>
  <c r="F17" i="10"/>
  <c r="E17" i="10"/>
  <c r="E32" i="3"/>
  <c r="I32" i="3" s="1"/>
  <c r="E25" i="3"/>
  <c r="I25" i="3" s="1"/>
  <c r="E26" i="3"/>
  <c r="I26" i="3" s="1"/>
  <c r="K52" i="11"/>
  <c r="K51" i="11"/>
  <c r="K50" i="11"/>
  <c r="K49" i="11"/>
  <c r="K48" i="11"/>
  <c r="K47" i="11"/>
  <c r="K46" i="11"/>
  <c r="K45" i="11"/>
  <c r="K44" i="11"/>
  <c r="K43" i="11"/>
  <c r="K41" i="11"/>
  <c r="K40" i="11"/>
  <c r="K39" i="11"/>
  <c r="K38" i="11"/>
  <c r="K37" i="11"/>
  <c r="K36" i="11"/>
  <c r="E36" i="11"/>
  <c r="C14" i="5"/>
  <c r="E50" i="9"/>
  <c r="E49" i="9"/>
  <c r="K131" i="5"/>
  <c r="AO133" i="5"/>
  <c r="AQ133" i="5"/>
  <c r="AS133" i="5"/>
  <c r="AU133" i="5"/>
  <c r="AW133" i="5"/>
  <c r="K129" i="5"/>
  <c r="G8" i="9"/>
  <c r="G7" i="9"/>
  <c r="G6" i="9"/>
  <c r="G5" i="9"/>
  <c r="G4" i="9"/>
  <c r="K8" i="3"/>
  <c r="K7" i="3"/>
  <c r="K6" i="3"/>
  <c r="K5" i="3"/>
  <c r="K4" i="3"/>
  <c r="H9" i="11"/>
  <c r="H8" i="11"/>
  <c r="H7" i="11"/>
  <c r="H6" i="11"/>
  <c r="H5" i="11"/>
  <c r="F8" i="10"/>
  <c r="F7" i="10"/>
  <c r="F6" i="10"/>
  <c r="B53" i="4"/>
  <c r="D53" i="4"/>
  <c r="F53" i="4" s="1"/>
  <c r="D6" i="7"/>
  <c r="R67" i="9"/>
  <c r="R113" i="9" s="1"/>
  <c r="F134" i="3"/>
  <c r="C58" i="9"/>
  <c r="O67" i="9" s="1"/>
  <c r="O113" i="9" s="1"/>
  <c r="N53" i="5"/>
  <c r="P53" i="5"/>
  <c r="R53" i="5"/>
  <c r="T53" i="5"/>
  <c r="V53" i="5"/>
  <c r="X53" i="5"/>
  <c r="Z53" i="5"/>
  <c r="AB53" i="5"/>
  <c r="AD53" i="5"/>
  <c r="AF53" i="5"/>
  <c r="AH53" i="5"/>
  <c r="AJ53" i="5"/>
  <c r="AL53" i="5"/>
  <c r="AN53" i="5"/>
  <c r="AP53" i="5"/>
  <c r="AR53" i="5"/>
  <c r="AT53" i="5"/>
  <c r="AV53" i="5"/>
  <c r="AX53" i="5"/>
  <c r="N54" i="5"/>
  <c r="P54" i="5"/>
  <c r="R54" i="5"/>
  <c r="T54" i="5"/>
  <c r="V54" i="5"/>
  <c r="X54" i="5"/>
  <c r="Z54" i="5"/>
  <c r="AB54" i="5"/>
  <c r="AD54" i="5"/>
  <c r="AF54" i="5"/>
  <c r="AH54" i="5"/>
  <c r="AJ54" i="5"/>
  <c r="AL54" i="5"/>
  <c r="AN54" i="5"/>
  <c r="AP54" i="5"/>
  <c r="AR54" i="5"/>
  <c r="AT54" i="5"/>
  <c r="AV54" i="5"/>
  <c r="AX54" i="5"/>
  <c r="N55" i="5"/>
  <c r="P55" i="5"/>
  <c r="R55" i="5"/>
  <c r="T55" i="5"/>
  <c r="V55" i="5"/>
  <c r="X55" i="5"/>
  <c r="Z55" i="5"/>
  <c r="AB55" i="5"/>
  <c r="AD55" i="5"/>
  <c r="AF55" i="5"/>
  <c r="AH55" i="5"/>
  <c r="AJ55" i="5"/>
  <c r="AL55" i="5"/>
  <c r="AN55" i="5"/>
  <c r="AP55" i="5"/>
  <c r="AR55" i="5"/>
  <c r="AT55" i="5"/>
  <c r="AV55" i="5"/>
  <c r="AX55" i="5"/>
  <c r="N56" i="5"/>
  <c r="P56" i="5"/>
  <c r="R56" i="5"/>
  <c r="T56" i="5"/>
  <c r="V56" i="5"/>
  <c r="X56" i="5"/>
  <c r="Z56" i="5"/>
  <c r="AB56" i="5"/>
  <c r="AD56" i="5"/>
  <c r="AF56" i="5"/>
  <c r="AH56" i="5"/>
  <c r="AJ56" i="5"/>
  <c r="AL56" i="5"/>
  <c r="AN56" i="5"/>
  <c r="AP56" i="5"/>
  <c r="AR56" i="5"/>
  <c r="AT56" i="5"/>
  <c r="AV56" i="5"/>
  <c r="AX56" i="5"/>
  <c r="N57" i="5"/>
  <c r="P57" i="5"/>
  <c r="R57" i="5"/>
  <c r="T57" i="5"/>
  <c r="V57" i="5"/>
  <c r="X57" i="5"/>
  <c r="Z57" i="5"/>
  <c r="AB57" i="5"/>
  <c r="AD57" i="5"/>
  <c r="AF57" i="5"/>
  <c r="AH57" i="5"/>
  <c r="AJ57" i="5"/>
  <c r="AL57" i="5"/>
  <c r="AN57" i="5"/>
  <c r="AP57" i="5"/>
  <c r="AR57" i="5"/>
  <c r="AT57" i="5"/>
  <c r="AV57" i="5"/>
  <c r="AX57" i="5"/>
  <c r="AX20" i="5"/>
  <c r="AX21" i="5"/>
  <c r="AX22" i="5"/>
  <c r="AX23" i="5"/>
  <c r="AW24" i="5"/>
  <c r="AX24" i="5"/>
  <c r="AF27" i="5"/>
  <c r="AH27" i="5"/>
  <c r="AJ27" i="5"/>
  <c r="AL27" i="5"/>
  <c r="AN27" i="5"/>
  <c r="AP27" i="5"/>
  <c r="AR27" i="5"/>
  <c r="AT27" i="5"/>
  <c r="AV27" i="5"/>
  <c r="AX27" i="5"/>
  <c r="AF28" i="5"/>
  <c r="AH28" i="5"/>
  <c r="AJ28" i="5"/>
  <c r="AL28" i="5"/>
  <c r="AN28" i="5"/>
  <c r="AP28" i="5"/>
  <c r="AR28" i="5"/>
  <c r="AT28" i="5"/>
  <c r="AV28" i="5"/>
  <c r="AX28" i="5"/>
  <c r="N29" i="5"/>
  <c r="P29" i="5"/>
  <c r="R29" i="5"/>
  <c r="T29" i="5"/>
  <c r="V29" i="5"/>
  <c r="X29" i="5"/>
  <c r="Z29" i="5"/>
  <c r="AB29" i="5"/>
  <c r="AD29" i="5"/>
  <c r="AF29" i="5"/>
  <c r="AH29" i="5"/>
  <c r="AJ29" i="5"/>
  <c r="AL29" i="5"/>
  <c r="AN29" i="5"/>
  <c r="AP29" i="5"/>
  <c r="AR29" i="5"/>
  <c r="AT29" i="5"/>
  <c r="AV29" i="5"/>
  <c r="AX29" i="5"/>
  <c r="N30" i="5"/>
  <c r="P30" i="5"/>
  <c r="R30" i="5"/>
  <c r="T30" i="5"/>
  <c r="V30" i="5"/>
  <c r="X30" i="5"/>
  <c r="Z30" i="5"/>
  <c r="AB30" i="5"/>
  <c r="AD30" i="5"/>
  <c r="AF30" i="5"/>
  <c r="AH30" i="5"/>
  <c r="AJ30" i="5"/>
  <c r="AL30" i="5"/>
  <c r="AN30" i="5"/>
  <c r="AP30" i="5"/>
  <c r="AR30" i="5"/>
  <c r="AT30" i="5"/>
  <c r="AV30" i="5"/>
  <c r="AX30" i="5"/>
  <c r="AF20" i="5"/>
  <c r="AH20" i="5"/>
  <c r="AJ20" i="5"/>
  <c r="AL20" i="5"/>
  <c r="AN20" i="5"/>
  <c r="AP20" i="5"/>
  <c r="AR20" i="5"/>
  <c r="AT20" i="5"/>
  <c r="AV20" i="5"/>
  <c r="N21" i="5"/>
  <c r="P21" i="5"/>
  <c r="R21" i="5"/>
  <c r="T21" i="5"/>
  <c r="V21" i="5"/>
  <c r="X21" i="5"/>
  <c r="Z21" i="5"/>
  <c r="AB21" i="5"/>
  <c r="AD21" i="5"/>
  <c r="AF21" i="5"/>
  <c r="AH21" i="5"/>
  <c r="AJ21" i="5"/>
  <c r="AL21" i="5"/>
  <c r="AN21" i="5"/>
  <c r="AP21" i="5"/>
  <c r="AR21" i="5"/>
  <c r="AT21" i="5"/>
  <c r="AV21" i="5"/>
  <c r="N22" i="5"/>
  <c r="P22" i="5"/>
  <c r="R22" i="5"/>
  <c r="T22" i="5"/>
  <c r="V22" i="5"/>
  <c r="X22" i="5"/>
  <c r="Z22" i="5"/>
  <c r="AB22" i="5"/>
  <c r="AD22" i="5"/>
  <c r="AF22" i="5"/>
  <c r="AH22" i="5"/>
  <c r="AJ22" i="5"/>
  <c r="AL22" i="5"/>
  <c r="AN22" i="5"/>
  <c r="AP22" i="5"/>
  <c r="AR22" i="5"/>
  <c r="AT22" i="5"/>
  <c r="AV22" i="5"/>
  <c r="N23" i="5"/>
  <c r="P23" i="5"/>
  <c r="R23" i="5"/>
  <c r="T23" i="5"/>
  <c r="V23" i="5"/>
  <c r="X23" i="5"/>
  <c r="Z23" i="5"/>
  <c r="AB23" i="5"/>
  <c r="AD23" i="5"/>
  <c r="AF23" i="5"/>
  <c r="AH23" i="5"/>
  <c r="AJ23" i="5"/>
  <c r="AL23" i="5"/>
  <c r="AN23" i="5"/>
  <c r="AP23" i="5"/>
  <c r="AR23" i="5"/>
  <c r="AT23" i="5"/>
  <c r="AV23" i="5"/>
  <c r="J32" i="7"/>
  <c r="F25" i="7"/>
  <c r="S59" i="9"/>
  <c r="K98" i="3"/>
  <c r="K99" i="3"/>
  <c r="K100" i="3"/>
  <c r="K101" i="3"/>
  <c r="K102" i="3"/>
  <c r="K103" i="3"/>
  <c r="K104" i="3"/>
  <c r="K86" i="3"/>
  <c r="K87" i="3"/>
  <c r="K88" i="3"/>
  <c r="K89" i="3"/>
  <c r="K90" i="3"/>
  <c r="K91" i="3"/>
  <c r="K92" i="3"/>
  <c r="D93" i="4"/>
  <c r="H92" i="4" s="1"/>
  <c r="G3" i="11"/>
  <c r="F5" i="10"/>
  <c r="F4" i="10"/>
  <c r="E2" i="10"/>
  <c r="D78" i="4"/>
  <c r="F78" i="4" s="1"/>
  <c r="D79" i="4"/>
  <c r="F79" i="4" s="1"/>
  <c r="D80" i="4"/>
  <c r="F80" i="4" s="1"/>
  <c r="D81" i="4"/>
  <c r="F81" i="4" s="1"/>
  <c r="D82" i="4"/>
  <c r="F82" i="4" s="1"/>
  <c r="F70" i="4"/>
  <c r="F71" i="4"/>
  <c r="L106" i="3"/>
  <c r="H25" i="3"/>
  <c r="L25" i="3" s="1"/>
  <c r="H26" i="3"/>
  <c r="L26" i="3" s="1"/>
  <c r="H27" i="3"/>
  <c r="L27" i="3" s="1"/>
  <c r="H28" i="3"/>
  <c r="L28" i="3" s="1"/>
  <c r="H29" i="3"/>
  <c r="L29" i="3" s="1"/>
  <c r="H30" i="3"/>
  <c r="L30" i="3" s="1"/>
  <c r="H31" i="3"/>
  <c r="L31" i="3" s="1"/>
  <c r="H32" i="3"/>
  <c r="L32" i="3" s="1"/>
  <c r="J32" i="3"/>
  <c r="K32" i="3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E54" i="11"/>
  <c r="V83" i="4"/>
  <c r="W83" i="4"/>
  <c r="X83" i="4"/>
  <c r="Y83" i="4"/>
  <c r="Z83" i="4"/>
  <c r="AA83" i="4"/>
  <c r="AB83" i="4"/>
  <c r="AC83" i="4"/>
  <c r="AD83" i="4"/>
  <c r="AE83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D77" i="4"/>
  <c r="H83" i="4" s="1"/>
  <c r="B78" i="4"/>
  <c r="B79" i="4"/>
  <c r="B80" i="4"/>
  <c r="B81" i="4"/>
  <c r="B82" i="4"/>
  <c r="B77" i="4"/>
  <c r="D67" i="4"/>
  <c r="D69" i="4"/>
  <c r="F69" i="4" s="1"/>
  <c r="D70" i="4"/>
  <c r="D71" i="4"/>
  <c r="D72" i="4"/>
  <c r="F72" i="4" s="1"/>
  <c r="D73" i="4"/>
  <c r="F73" i="4" s="1"/>
  <c r="D66" i="4"/>
  <c r="B67" i="4"/>
  <c r="B69" i="4"/>
  <c r="B70" i="4"/>
  <c r="B71" i="4"/>
  <c r="B73" i="4"/>
  <c r="B66" i="4"/>
  <c r="D46" i="4"/>
  <c r="F46" i="4" s="1"/>
  <c r="D47" i="4"/>
  <c r="F47" i="4" s="1"/>
  <c r="D48" i="4"/>
  <c r="F48" i="4" s="1"/>
  <c r="D49" i="4"/>
  <c r="F49" i="4" s="1"/>
  <c r="D50" i="4"/>
  <c r="F50" i="4" s="1"/>
  <c r="D51" i="4"/>
  <c r="F51" i="4" s="1"/>
  <c r="D54" i="4"/>
  <c r="F54" i="4" s="1"/>
  <c r="D55" i="4"/>
  <c r="F55" i="4" s="1"/>
  <c r="D56" i="4"/>
  <c r="F56" i="4" s="1"/>
  <c r="D57" i="4"/>
  <c r="F57" i="4" s="1"/>
  <c r="D58" i="4"/>
  <c r="F58" i="4" s="1"/>
  <c r="D59" i="4"/>
  <c r="F59" i="4" s="1"/>
  <c r="D60" i="4"/>
  <c r="F60" i="4" s="1"/>
  <c r="D61" i="4"/>
  <c r="F61" i="4" s="1"/>
  <c r="D62" i="4"/>
  <c r="F62" i="4" s="1"/>
  <c r="D45" i="4"/>
  <c r="F45" i="4" s="1"/>
  <c r="B46" i="4"/>
  <c r="B47" i="4"/>
  <c r="B48" i="4"/>
  <c r="B49" i="4"/>
  <c r="B50" i="4"/>
  <c r="B51" i="4"/>
  <c r="B52" i="4"/>
  <c r="B54" i="4"/>
  <c r="B55" i="4"/>
  <c r="B56" i="4"/>
  <c r="B57" i="4"/>
  <c r="B58" i="4"/>
  <c r="B59" i="4"/>
  <c r="B60" i="4"/>
  <c r="B61" i="4"/>
  <c r="B62" i="4"/>
  <c r="D31" i="4"/>
  <c r="B45" i="4"/>
  <c r="D32" i="4"/>
  <c r="D33" i="4"/>
  <c r="D34" i="4"/>
  <c r="D35" i="4"/>
  <c r="D36" i="4"/>
  <c r="D37" i="4"/>
  <c r="D38" i="4"/>
  <c r="D40" i="4"/>
  <c r="D41" i="4"/>
  <c r="F41" i="4" s="1"/>
  <c r="B32" i="4"/>
  <c r="B33" i="4"/>
  <c r="B34" i="4"/>
  <c r="B35" i="4"/>
  <c r="B36" i="4"/>
  <c r="B37" i="4"/>
  <c r="B38" i="4"/>
  <c r="B39" i="4"/>
  <c r="B40" i="4"/>
  <c r="B41" i="4"/>
  <c r="B31" i="4"/>
  <c r="D26" i="4"/>
  <c r="D27" i="4"/>
  <c r="F27" i="4" s="1"/>
  <c r="D25" i="4"/>
  <c r="B26" i="4"/>
  <c r="B27" i="4"/>
  <c r="B25" i="4"/>
  <c r="F24" i="7"/>
  <c r="D13" i="7"/>
  <c r="D11" i="7"/>
  <c r="D10" i="7"/>
  <c r="D8" i="7"/>
  <c r="D12" i="7"/>
  <c r="B5" i="7"/>
  <c r="E52" i="11"/>
  <c r="E51" i="11"/>
  <c r="E50" i="11"/>
  <c r="E49" i="11"/>
  <c r="E48" i="11"/>
  <c r="E47" i="11"/>
  <c r="E46" i="11"/>
  <c r="E45" i="11"/>
  <c r="E44" i="11"/>
  <c r="E43" i="11"/>
  <c r="E41" i="11"/>
  <c r="E40" i="11"/>
  <c r="E39" i="11"/>
  <c r="E38" i="11"/>
  <c r="E37" i="11"/>
  <c r="E32" i="11"/>
  <c r="E31" i="11"/>
  <c r="E30" i="11"/>
  <c r="E29" i="11"/>
  <c r="E28" i="11"/>
  <c r="E27" i="11"/>
  <c r="E25" i="11"/>
  <c r="E24" i="11"/>
  <c r="E23" i="11"/>
  <c r="E22" i="11"/>
  <c r="E21" i="11"/>
  <c r="E20" i="11"/>
  <c r="E27" i="3" s="1"/>
  <c r="I27" i="3" s="1"/>
  <c r="E19" i="11"/>
  <c r="E18" i="11"/>
  <c r="E17" i="11"/>
  <c r="C75" i="10"/>
  <c r="C20" i="10"/>
  <c r="D5" i="7" s="1"/>
  <c r="N48" i="5" l="1"/>
  <c r="N49" i="5"/>
  <c r="N47" i="5"/>
  <c r="N46" i="5"/>
  <c r="N40" i="5"/>
  <c r="N34" i="5"/>
  <c r="D17" i="3" a="1"/>
  <c r="E19" i="3" s="1"/>
  <c r="E31" i="3"/>
  <c r="I31" i="3" s="1"/>
  <c r="E30" i="3"/>
  <c r="I30" i="3" s="1"/>
  <c r="E29" i="3"/>
  <c r="I29" i="3" s="1"/>
  <c r="E28" i="3"/>
  <c r="I28" i="3" s="1"/>
  <c r="E20" i="10"/>
  <c r="F20" i="10"/>
  <c r="C34" i="10"/>
  <c r="D39" i="4"/>
  <c r="D42" i="4" s="1"/>
  <c r="K132" i="5"/>
  <c r="J31" i="7"/>
  <c r="S67" i="9"/>
  <c r="S113" i="9" s="1"/>
  <c r="Q67" i="9"/>
  <c r="Q113" i="9" s="1"/>
  <c r="P67" i="9"/>
  <c r="P113" i="9" s="1"/>
  <c r="N35" i="5"/>
  <c r="N41" i="5"/>
  <c r="N36" i="5"/>
  <c r="N27" i="5"/>
  <c r="D83" i="4"/>
  <c r="D28" i="4"/>
  <c r="D17" i="7"/>
  <c r="D19" i="7"/>
  <c r="D16" i="7"/>
  <c r="D18" i="7"/>
  <c r="E22" i="3" l="1"/>
  <c r="E21" i="3"/>
  <c r="E23" i="3"/>
  <c r="N45" i="5"/>
  <c r="D17" i="3"/>
  <c r="E17" i="3" s="1"/>
  <c r="E18" i="3"/>
  <c r="E20" i="3"/>
  <c r="H24" i="3"/>
  <c r="L24" i="3" s="1"/>
  <c r="E24" i="3"/>
  <c r="I24" i="3" s="1"/>
  <c r="F34" i="10"/>
  <c r="E34" i="10"/>
  <c r="P28" i="5"/>
  <c r="N28" i="5"/>
  <c r="P27" i="5"/>
  <c r="H23" i="3"/>
  <c r="L23" i="3" s="1"/>
  <c r="I23" i="3"/>
  <c r="T28" i="5" l="1"/>
  <c r="R28" i="5"/>
  <c r="R27" i="5"/>
  <c r="V28" i="5" l="1"/>
  <c r="T27" i="5"/>
  <c r="J86" i="3"/>
  <c r="J87" i="3"/>
  <c r="J88" i="3"/>
  <c r="J89" i="3"/>
  <c r="J90" i="3"/>
  <c r="J91" i="3"/>
  <c r="J92" i="3"/>
  <c r="J74" i="3"/>
  <c r="J75" i="3"/>
  <c r="J76" i="3"/>
  <c r="J77" i="3"/>
  <c r="J78" i="3"/>
  <c r="J79" i="3"/>
  <c r="J80" i="3"/>
  <c r="G82" i="3"/>
  <c r="G35" i="7"/>
  <c r="G36" i="7"/>
  <c r="G37" i="7"/>
  <c r="I6" i="7"/>
  <c r="I5" i="7"/>
  <c r="X28" i="5" l="1"/>
  <c r="V27" i="5"/>
  <c r="F2" i="9"/>
  <c r="B120" i="9"/>
  <c r="B15" i="9"/>
  <c r="B72" i="9"/>
  <c r="B68" i="9"/>
  <c r="B115" i="9" s="1"/>
  <c r="K128" i="5"/>
  <c r="M128" i="5" s="1"/>
  <c r="O128" i="5" s="1"/>
  <c r="Q128" i="5" s="1"/>
  <c r="C32" i="9"/>
  <c r="B80" i="9"/>
  <c r="B81" i="9"/>
  <c r="B82" i="9"/>
  <c r="B83" i="9"/>
  <c r="B84" i="9"/>
  <c r="B85" i="9"/>
  <c r="B86" i="9"/>
  <c r="B101" i="9"/>
  <c r="B102" i="9"/>
  <c r="B103" i="9"/>
  <c r="B97" i="9"/>
  <c r="B98" i="9"/>
  <c r="B99" i="9"/>
  <c r="B100" i="9"/>
  <c r="E11" i="9"/>
  <c r="B16" i="9"/>
  <c r="B17" i="9"/>
  <c r="B14" i="9"/>
  <c r="I2" i="3"/>
  <c r="AE10" i="3"/>
  <c r="AF10" i="3" s="1"/>
  <c r="AG10" i="3" s="1"/>
  <c r="AH10" i="3" s="1"/>
  <c r="AI10" i="3" s="1"/>
  <c r="AJ10" i="3" s="1"/>
  <c r="AK10" i="3" s="1"/>
  <c r="AL10" i="3" s="1"/>
  <c r="AM10" i="3" s="1"/>
  <c r="AN10" i="3" s="1"/>
  <c r="AO10" i="3" s="1"/>
  <c r="AP10" i="3" s="1"/>
  <c r="AQ10" i="3" s="1"/>
  <c r="AR10" i="3" s="1"/>
  <c r="AS10" i="3" s="1"/>
  <c r="AT10" i="3" s="1"/>
  <c r="AU10" i="3" s="1"/>
  <c r="AV10" i="3" s="1"/>
  <c r="AW10" i="3" s="1"/>
  <c r="AX10" i="3" s="1"/>
  <c r="AY10" i="3" s="1"/>
  <c r="AZ10" i="3" s="1"/>
  <c r="BA10" i="3" s="1"/>
  <c r="BB10" i="3" s="1"/>
  <c r="BC10" i="3" s="1"/>
  <c r="BD10" i="3" s="1"/>
  <c r="BE10" i="3" s="1"/>
  <c r="BF10" i="3" s="1"/>
  <c r="BG10" i="3" s="1"/>
  <c r="BH10" i="3" s="1"/>
  <c r="BI10" i="3" s="1"/>
  <c r="BJ10" i="3" s="1"/>
  <c r="BK10" i="3" s="1"/>
  <c r="BL10" i="3" s="1"/>
  <c r="BM10" i="3" s="1"/>
  <c r="BN10" i="3" s="1"/>
  <c r="BO10" i="3" s="1"/>
  <c r="BP10" i="3" s="1"/>
  <c r="BQ10" i="3" s="1"/>
  <c r="BR10" i="3" s="1"/>
  <c r="BS10" i="3" s="1"/>
  <c r="BT10" i="3" s="1"/>
  <c r="BU10" i="3" s="1"/>
  <c r="BV10" i="3" s="1"/>
  <c r="BW10" i="3" s="1"/>
  <c r="BX10" i="3" s="1"/>
  <c r="BY10" i="3" s="1"/>
  <c r="BZ10" i="3" s="1"/>
  <c r="CA10" i="3" s="1"/>
  <c r="CB10" i="3" s="1"/>
  <c r="CC10" i="3" s="1"/>
  <c r="CD10" i="3" s="1"/>
  <c r="CE10" i="3" s="1"/>
  <c r="CF10" i="3" s="1"/>
  <c r="CG10" i="3" s="1"/>
  <c r="CH10" i="3" s="1"/>
  <c r="CI10" i="3" s="1"/>
  <c r="CJ10" i="3" s="1"/>
  <c r="CK10" i="3" s="1"/>
  <c r="CL10" i="3" s="1"/>
  <c r="CM10" i="3" s="1"/>
  <c r="CN10" i="3" s="1"/>
  <c r="CO10" i="3" s="1"/>
  <c r="CP10" i="3" s="1"/>
  <c r="CQ10" i="3" s="1"/>
  <c r="CR10" i="3" s="1"/>
  <c r="CS10" i="3" s="1"/>
  <c r="CT10" i="3" s="1"/>
  <c r="CU10" i="3" s="1"/>
  <c r="CV10" i="3" s="1"/>
  <c r="CW10" i="3" s="1"/>
  <c r="CX10" i="3" s="1"/>
  <c r="CY10" i="3" s="1"/>
  <c r="CZ10" i="3" s="1"/>
  <c r="DA10" i="3" s="1"/>
  <c r="DB10" i="3" s="1"/>
  <c r="DC10" i="3" s="1"/>
  <c r="DD10" i="3" s="1"/>
  <c r="DE10" i="3" s="1"/>
  <c r="DF10" i="3" s="1"/>
  <c r="DG10" i="3" s="1"/>
  <c r="DH10" i="3" s="1"/>
  <c r="DI10" i="3" s="1"/>
  <c r="DJ10" i="3" s="1"/>
  <c r="DK10" i="3" s="1"/>
  <c r="DL10" i="3" s="1"/>
  <c r="DM10" i="3" s="1"/>
  <c r="DN10" i="3" s="1"/>
  <c r="DO10" i="3" s="1"/>
  <c r="DP10" i="3" s="1"/>
  <c r="DQ10" i="3" s="1"/>
  <c r="DR10" i="3" s="1"/>
  <c r="DS10" i="3" s="1"/>
  <c r="DT10" i="3" s="1"/>
  <c r="DU10" i="3" s="1"/>
  <c r="DV10" i="3" s="1"/>
  <c r="DW10" i="3" s="1"/>
  <c r="DX10" i="3" s="1"/>
  <c r="DY10" i="3" s="1"/>
  <c r="DZ10" i="3" s="1"/>
  <c r="EA10" i="3" s="1"/>
  <c r="EB10" i="3" s="1"/>
  <c r="EC10" i="3" s="1"/>
  <c r="ED10" i="3" s="1"/>
  <c r="EE10" i="3" s="1"/>
  <c r="EF10" i="3" s="1"/>
  <c r="EG10" i="3" s="1"/>
  <c r="EH10" i="3" s="1"/>
  <c r="EI10" i="3" s="1"/>
  <c r="EJ10" i="3" s="1"/>
  <c r="EK10" i="3" s="1"/>
  <c r="EL10" i="3" s="1"/>
  <c r="EM10" i="3" s="1"/>
  <c r="EN10" i="3" s="1"/>
  <c r="EO10" i="3" s="1"/>
  <c r="EP10" i="3" s="1"/>
  <c r="EQ10" i="3" s="1"/>
  <c r="ER10" i="3" s="1"/>
  <c r="ES10" i="3" s="1"/>
  <c r="ET10" i="3" s="1"/>
  <c r="EU10" i="3" s="1"/>
  <c r="EV10" i="3" s="1"/>
  <c r="EW10" i="3" s="1"/>
  <c r="EX10" i="3" s="1"/>
  <c r="EY10" i="3" s="1"/>
  <c r="EZ10" i="3" s="1"/>
  <c r="FA10" i="3" s="1"/>
  <c r="FB10" i="3" s="1"/>
  <c r="FC10" i="3" s="1"/>
  <c r="FD10" i="3" s="1"/>
  <c r="FE10" i="3" s="1"/>
  <c r="FF10" i="3" s="1"/>
  <c r="FG10" i="3" s="1"/>
  <c r="FH10" i="3" s="1"/>
  <c r="FI10" i="3" s="1"/>
  <c r="FJ10" i="3" s="1"/>
  <c r="FK10" i="3" s="1"/>
  <c r="FL10" i="3" s="1"/>
  <c r="FM10" i="3" s="1"/>
  <c r="FN10" i="3" s="1"/>
  <c r="FO10" i="3" s="1"/>
  <c r="FP10" i="3" s="1"/>
  <c r="FQ10" i="3" s="1"/>
  <c r="FR10" i="3" s="1"/>
  <c r="FS10" i="3" s="1"/>
  <c r="FT10" i="3" s="1"/>
  <c r="FU10" i="3" s="1"/>
  <c r="FV10" i="3" s="1"/>
  <c r="FW10" i="3" s="1"/>
  <c r="FX10" i="3" s="1"/>
  <c r="FY10" i="3" s="1"/>
  <c r="FZ10" i="3" s="1"/>
  <c r="GA10" i="3" s="1"/>
  <c r="GB10" i="3" s="1"/>
  <c r="GC10" i="3" s="1"/>
  <c r="GD10" i="3" s="1"/>
  <c r="GE10" i="3" s="1"/>
  <c r="GF10" i="3" s="1"/>
  <c r="GG10" i="3" s="1"/>
  <c r="GH10" i="3" s="1"/>
  <c r="GI10" i="3" s="1"/>
  <c r="GJ10" i="3" s="1"/>
  <c r="GK10" i="3" s="1"/>
  <c r="GL10" i="3" s="1"/>
  <c r="GM10" i="3" s="1"/>
  <c r="GN10" i="3" s="1"/>
  <c r="GO10" i="3" s="1"/>
  <c r="GP10" i="3" s="1"/>
  <c r="GQ10" i="3" s="1"/>
  <c r="GR10" i="3" s="1"/>
  <c r="GS10" i="3" s="1"/>
  <c r="GT10" i="3" s="1"/>
  <c r="GU10" i="3" s="1"/>
  <c r="GV10" i="3" s="1"/>
  <c r="GW10" i="3" s="1"/>
  <c r="GX10" i="3" s="1"/>
  <c r="GY10" i="3" s="1"/>
  <c r="GZ10" i="3" s="1"/>
  <c r="HA10" i="3" s="1"/>
  <c r="AD12" i="3"/>
  <c r="AX61" i="5"/>
  <c r="AU24" i="5"/>
  <c r="AT24" i="5" s="1"/>
  <c r="AS24" i="5"/>
  <c r="AR24" i="5" s="1"/>
  <c r="AQ24" i="5"/>
  <c r="AO24" i="5"/>
  <c r="AM24" i="5"/>
  <c r="AK24" i="5"/>
  <c r="AI24" i="5"/>
  <c r="AG24" i="5"/>
  <c r="L21" i="5"/>
  <c r="L22" i="5"/>
  <c r="L23" i="5"/>
  <c r="M111" i="5"/>
  <c r="O111" i="5"/>
  <c r="Q111" i="5"/>
  <c r="S111" i="5"/>
  <c r="U111" i="5"/>
  <c r="W111" i="5"/>
  <c r="Y111" i="5"/>
  <c r="AA111" i="5"/>
  <c r="AC111" i="5"/>
  <c r="AE111" i="5"/>
  <c r="AG111" i="5"/>
  <c r="AI111" i="5"/>
  <c r="AK111" i="5"/>
  <c r="AM111" i="5"/>
  <c r="AO111" i="5"/>
  <c r="AQ111" i="5"/>
  <c r="AS111" i="5"/>
  <c r="AU111" i="5"/>
  <c r="AW111" i="5"/>
  <c r="K111" i="5"/>
  <c r="K94" i="5"/>
  <c r="AX78" i="5"/>
  <c r="AX64" i="5"/>
  <c r="AX65" i="5"/>
  <c r="AX66" i="5"/>
  <c r="AX67" i="5"/>
  <c r="AX68" i="5"/>
  <c r="AX69" i="5"/>
  <c r="M58" i="5"/>
  <c r="L58" i="5" s="1"/>
  <c r="O58" i="5"/>
  <c r="N58" i="5" s="1"/>
  <c r="Q58" i="5"/>
  <c r="P58" i="5" s="1"/>
  <c r="S58" i="5"/>
  <c r="R58" i="5" s="1"/>
  <c r="U58" i="5"/>
  <c r="T58" i="5" s="1"/>
  <c r="W58" i="5"/>
  <c r="V58" i="5" s="1"/>
  <c r="Y58" i="5"/>
  <c r="X58" i="5" s="1"/>
  <c r="AA58" i="5"/>
  <c r="Z58" i="5" s="1"/>
  <c r="AC58" i="5"/>
  <c r="AB58" i="5" s="1"/>
  <c r="AE58" i="5"/>
  <c r="AD58" i="5" s="1"/>
  <c r="AG58" i="5"/>
  <c r="AF58" i="5" s="1"/>
  <c r="AI58" i="5"/>
  <c r="AH58" i="5" s="1"/>
  <c r="AK58" i="5"/>
  <c r="AJ58" i="5" s="1"/>
  <c r="AM58" i="5"/>
  <c r="AL58" i="5" s="1"/>
  <c r="AO58" i="5"/>
  <c r="AN58" i="5" s="1"/>
  <c r="AQ58" i="5"/>
  <c r="AP58" i="5" s="1"/>
  <c r="AS58" i="5"/>
  <c r="AR58" i="5" s="1"/>
  <c r="AU58" i="5"/>
  <c r="AT58" i="5" s="1"/>
  <c r="AW58" i="5"/>
  <c r="AV58" i="5" s="1"/>
  <c r="AX58" i="5"/>
  <c r="K58" i="5"/>
  <c r="L57" i="5"/>
  <c r="L56" i="5"/>
  <c r="L55" i="5"/>
  <c r="L54" i="5"/>
  <c r="L53" i="5"/>
  <c r="M50" i="5"/>
  <c r="K50" i="5"/>
  <c r="L49" i="5"/>
  <c r="L48" i="5"/>
  <c r="L47" i="5"/>
  <c r="L46" i="5"/>
  <c r="L45" i="5"/>
  <c r="M42" i="5"/>
  <c r="K42" i="5"/>
  <c r="E42" i="5" s="1"/>
  <c r="K31" i="5"/>
  <c r="M37" i="5"/>
  <c r="K37" i="5"/>
  <c r="L41" i="5"/>
  <c r="L40" i="5"/>
  <c r="L36" i="5"/>
  <c r="L35" i="5"/>
  <c r="L34" i="5"/>
  <c r="AQ31" i="5"/>
  <c r="AS31" i="5"/>
  <c r="AR31" i="5" s="1"/>
  <c r="AU31" i="5"/>
  <c r="AT31" i="5" s="1"/>
  <c r="AW31" i="5"/>
  <c r="AV31" i="5" s="1"/>
  <c r="AX31" i="5"/>
  <c r="L27" i="5"/>
  <c r="L28" i="5"/>
  <c r="L29" i="5"/>
  <c r="L30" i="5"/>
  <c r="M31" i="5"/>
  <c r="O31" i="5"/>
  <c r="Q31" i="5"/>
  <c r="S31" i="5"/>
  <c r="AM31" i="5"/>
  <c r="AO31" i="5"/>
  <c r="AN31" i="5" s="1"/>
  <c r="E41" i="5"/>
  <c r="E40" i="5"/>
  <c r="D35" i="5"/>
  <c r="D36" i="5"/>
  <c r="D34" i="5"/>
  <c r="E28" i="5"/>
  <c r="E29" i="5"/>
  <c r="E30" i="5"/>
  <c r="E27" i="5"/>
  <c r="K12" i="5"/>
  <c r="M12" i="5" s="1"/>
  <c r="O12" i="5" s="1"/>
  <c r="Q12" i="5" s="1"/>
  <c r="S12" i="5" s="1"/>
  <c r="U12" i="5" s="1"/>
  <c r="W12" i="5" s="1"/>
  <c r="Y12" i="5" s="1"/>
  <c r="AA12" i="5" s="1"/>
  <c r="AC12" i="5" s="1"/>
  <c r="AE12" i="5" s="1"/>
  <c r="AG12" i="5" s="1"/>
  <c r="AI12" i="5" s="1"/>
  <c r="AK12" i="5" s="1"/>
  <c r="AM12" i="5" s="1"/>
  <c r="AO12" i="5" s="1"/>
  <c r="AQ12" i="5" s="1"/>
  <c r="AS12" i="5" s="1"/>
  <c r="AU12" i="5" s="1"/>
  <c r="AW12" i="5" s="1"/>
  <c r="AQ76" i="5"/>
  <c r="AS76" i="5"/>
  <c r="K131" i="3"/>
  <c r="K130" i="3"/>
  <c r="K129" i="3"/>
  <c r="K80" i="3"/>
  <c r="K79" i="3"/>
  <c r="K78" i="3"/>
  <c r="K77" i="3"/>
  <c r="K76" i="3"/>
  <c r="K75" i="3"/>
  <c r="K74" i="3"/>
  <c r="F86" i="3"/>
  <c r="H86" i="3"/>
  <c r="I86" i="3"/>
  <c r="AD98" i="3" s="1"/>
  <c r="L86" i="3"/>
  <c r="F87" i="3"/>
  <c r="H87" i="3"/>
  <c r="I87" i="3"/>
  <c r="AD99" i="3" s="1"/>
  <c r="L87" i="3"/>
  <c r="F88" i="3"/>
  <c r="H88" i="3"/>
  <c r="I88" i="3"/>
  <c r="AD100" i="3" s="1"/>
  <c r="L88" i="3"/>
  <c r="F89" i="3"/>
  <c r="H89" i="3"/>
  <c r="I89" i="3"/>
  <c r="AD101" i="3" s="1"/>
  <c r="L89" i="3"/>
  <c r="F90" i="3"/>
  <c r="H90" i="3"/>
  <c r="I90" i="3"/>
  <c r="AD102" i="3" s="1"/>
  <c r="L90" i="3"/>
  <c r="F91" i="3"/>
  <c r="H91" i="3"/>
  <c r="I91" i="3"/>
  <c r="AD103" i="3" s="1"/>
  <c r="L91" i="3"/>
  <c r="F92" i="3"/>
  <c r="H92" i="3"/>
  <c r="I92" i="3"/>
  <c r="AD104" i="3" s="1"/>
  <c r="L92" i="3"/>
  <c r="L82" i="3"/>
  <c r="K82" i="3"/>
  <c r="I82" i="3"/>
  <c r="H82" i="3"/>
  <c r="F82" i="3"/>
  <c r="C84" i="3"/>
  <c r="C85" i="3" s="1"/>
  <c r="C86" i="3" s="1"/>
  <c r="C87" i="3" s="1"/>
  <c r="C88" i="3" s="1"/>
  <c r="C89" i="3" s="1"/>
  <c r="C90" i="3" s="1"/>
  <c r="C91" i="3" s="1"/>
  <c r="C92" i="3" s="1"/>
  <c r="L80" i="3"/>
  <c r="I80" i="3"/>
  <c r="H80" i="3"/>
  <c r="F80" i="3"/>
  <c r="L79" i="3"/>
  <c r="I79" i="3"/>
  <c r="H79" i="3"/>
  <c r="F79" i="3"/>
  <c r="L78" i="3"/>
  <c r="I78" i="3"/>
  <c r="H78" i="3"/>
  <c r="F78" i="3"/>
  <c r="L77" i="3"/>
  <c r="I77" i="3"/>
  <c r="H77" i="3"/>
  <c r="F77" i="3"/>
  <c r="L76" i="3"/>
  <c r="I76" i="3"/>
  <c r="H76" i="3"/>
  <c r="F76" i="3"/>
  <c r="L75" i="3"/>
  <c r="I75" i="3"/>
  <c r="H75" i="3"/>
  <c r="F75" i="3"/>
  <c r="L74" i="3"/>
  <c r="I74" i="3"/>
  <c r="H74" i="3"/>
  <c r="F74" i="3"/>
  <c r="C72" i="3"/>
  <c r="C73" i="3" s="1"/>
  <c r="C74" i="3" s="1"/>
  <c r="C75" i="3" s="1"/>
  <c r="C76" i="3" s="1"/>
  <c r="C77" i="3" s="1"/>
  <c r="C78" i="3" s="1"/>
  <c r="C79" i="3" s="1"/>
  <c r="C80" i="3" s="1"/>
  <c r="C42" i="3"/>
  <c r="D48" i="3"/>
  <c r="E48" i="3"/>
  <c r="D49" i="3"/>
  <c r="E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J83" i="5"/>
  <c r="K83" i="5" s="1"/>
  <c r="M83" i="5" s="1"/>
  <c r="O83" i="5" s="1"/>
  <c r="Q83" i="5" s="1"/>
  <c r="S83" i="5" s="1"/>
  <c r="U83" i="5" s="1"/>
  <c r="W83" i="5" s="1"/>
  <c r="Y83" i="5" s="1"/>
  <c r="AA83" i="5" s="1"/>
  <c r="AC83" i="5" s="1"/>
  <c r="AE83" i="5" s="1"/>
  <c r="AG83" i="5" s="1"/>
  <c r="AI83" i="5" s="1"/>
  <c r="AK83" i="5" s="1"/>
  <c r="AM83" i="5" s="1"/>
  <c r="AO83" i="5" s="1"/>
  <c r="AQ83" i="5" s="1"/>
  <c r="AS83" i="5" s="1"/>
  <c r="J60" i="5"/>
  <c r="K14" i="5"/>
  <c r="M14" i="5" s="1"/>
  <c r="I121" i="3"/>
  <c r="K121" i="3"/>
  <c r="H121" i="3"/>
  <c r="I119" i="3"/>
  <c r="I118" i="3"/>
  <c r="AD118" i="3" s="1"/>
  <c r="I117" i="3"/>
  <c r="AD117" i="3" s="1"/>
  <c r="I116" i="3"/>
  <c r="AD116" i="3" s="1"/>
  <c r="I115" i="3"/>
  <c r="AD115" i="3" s="1"/>
  <c r="I114" i="3"/>
  <c r="AD114" i="3" s="1"/>
  <c r="F116" i="3"/>
  <c r="F119" i="3"/>
  <c r="F118" i="3"/>
  <c r="F117" i="3"/>
  <c r="F115" i="3"/>
  <c r="F114" i="3"/>
  <c r="C110" i="3"/>
  <c r="C122" i="3" s="1"/>
  <c r="C96" i="3"/>
  <c r="O12" i="3"/>
  <c r="H15" i="4"/>
  <c r="C60" i="3"/>
  <c r="C61" i="3" s="1"/>
  <c r="C18" i="3"/>
  <c r="J3" i="5"/>
  <c r="H3" i="4"/>
  <c r="K15" i="5"/>
  <c r="K16" i="5" s="1"/>
  <c r="K17" i="5" s="1"/>
  <c r="K73" i="5" s="1"/>
  <c r="H14" i="4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I9" i="4"/>
  <c r="I8" i="4"/>
  <c r="I7" i="4"/>
  <c r="I6" i="4"/>
  <c r="I5" i="4"/>
  <c r="P19" i="4"/>
  <c r="Q19" i="4"/>
  <c r="R19" i="4"/>
  <c r="S19" i="4"/>
  <c r="T19" i="4"/>
  <c r="U19" i="4"/>
  <c r="I19" i="4"/>
  <c r="J19" i="4"/>
  <c r="K19" i="4"/>
  <c r="L19" i="4"/>
  <c r="M19" i="4"/>
  <c r="N19" i="4"/>
  <c r="O19" i="4"/>
  <c r="V19" i="4"/>
  <c r="W19" i="4"/>
  <c r="X19" i="4"/>
  <c r="Y19" i="4"/>
  <c r="Z19" i="4"/>
  <c r="AA19" i="4"/>
  <c r="AB19" i="4"/>
  <c r="AC19" i="4"/>
  <c r="AD19" i="4"/>
  <c r="AE19" i="4"/>
  <c r="H19" i="4"/>
  <c r="I13" i="4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F26" i="4"/>
  <c r="X31" i="4"/>
  <c r="U32" i="4"/>
  <c r="R33" i="4"/>
  <c r="O34" i="4"/>
  <c r="L35" i="4"/>
  <c r="I36" i="4"/>
  <c r="Z37" i="4"/>
  <c r="W38" i="4"/>
  <c r="Q40" i="4"/>
  <c r="K83" i="4"/>
  <c r="K8" i="5"/>
  <c r="K9" i="5"/>
  <c r="K7" i="5"/>
  <c r="K6" i="5"/>
  <c r="K5" i="5"/>
  <c r="G41" i="2"/>
  <c r="F34" i="2"/>
  <c r="F35" i="2"/>
  <c r="F36" i="2"/>
  <c r="F37" i="2"/>
  <c r="F38" i="2"/>
  <c r="F39" i="2"/>
  <c r="F40" i="2"/>
  <c r="F33" i="2"/>
  <c r="E41" i="2"/>
  <c r="K36" i="2"/>
  <c r="K35" i="2"/>
  <c r="J41" i="2"/>
  <c r="I41" i="2"/>
  <c r="D41" i="2"/>
  <c r="C41" i="2"/>
  <c r="K34" i="2"/>
  <c r="K37" i="2"/>
  <c r="K38" i="2"/>
  <c r="K39" i="2"/>
  <c r="K40" i="2"/>
  <c r="K33" i="2"/>
  <c r="C26" i="2"/>
  <c r="K55" i="2"/>
  <c r="J55" i="2"/>
  <c r="H55" i="2"/>
  <c r="F55" i="2"/>
  <c r="K54" i="2"/>
  <c r="J54" i="2"/>
  <c r="H54" i="2"/>
  <c r="F54" i="2"/>
  <c r="K53" i="2"/>
  <c r="J53" i="2"/>
  <c r="H53" i="2"/>
  <c r="F53" i="2"/>
  <c r="AW76" i="5"/>
  <c r="AU76" i="5"/>
  <c r="AO76" i="5"/>
  <c r="AM76" i="5"/>
  <c r="AK76" i="5"/>
  <c r="AI76" i="5"/>
  <c r="AG76" i="5"/>
  <c r="AE76" i="5"/>
  <c r="AC76" i="5"/>
  <c r="AA76" i="5"/>
  <c r="Y76" i="5"/>
  <c r="W76" i="5"/>
  <c r="U76" i="5"/>
  <c r="S76" i="5"/>
  <c r="Q76" i="5"/>
  <c r="O76" i="5"/>
  <c r="M76" i="5"/>
  <c r="K76" i="5"/>
  <c r="D42" i="5"/>
  <c r="D31" i="5"/>
  <c r="M13" i="5"/>
  <c r="M15" i="5" s="1"/>
  <c r="M16" i="5" s="1"/>
  <c r="K48" i="2"/>
  <c r="K49" i="2"/>
  <c r="K50" i="2"/>
  <c r="K51" i="2"/>
  <c r="K52" i="2"/>
  <c r="K56" i="2"/>
  <c r="K57" i="2"/>
  <c r="K58" i="2"/>
  <c r="K59" i="2"/>
  <c r="K60" i="2"/>
  <c r="K61" i="2"/>
  <c r="K47" i="2"/>
  <c r="J48" i="2"/>
  <c r="J49" i="2"/>
  <c r="J50" i="2"/>
  <c r="J51" i="2"/>
  <c r="J52" i="2"/>
  <c r="J56" i="2"/>
  <c r="J57" i="2"/>
  <c r="J58" i="2"/>
  <c r="J59" i="2"/>
  <c r="J60" i="2"/>
  <c r="J61" i="2"/>
  <c r="J47" i="2"/>
  <c r="H48" i="2"/>
  <c r="H49" i="2"/>
  <c r="H50" i="2"/>
  <c r="H51" i="2"/>
  <c r="H52" i="2"/>
  <c r="H56" i="2"/>
  <c r="H57" i="2"/>
  <c r="H58" i="2"/>
  <c r="H59" i="2"/>
  <c r="H60" i="2"/>
  <c r="H61" i="2"/>
  <c r="H47" i="2"/>
  <c r="C62" i="2"/>
  <c r="F48" i="2"/>
  <c r="F49" i="2"/>
  <c r="F50" i="2"/>
  <c r="F51" i="2"/>
  <c r="F52" i="2"/>
  <c r="F56" i="2"/>
  <c r="F57" i="2"/>
  <c r="F58" i="2"/>
  <c r="F59" i="2"/>
  <c r="F60" i="2"/>
  <c r="F61" i="2"/>
  <c r="F47" i="2"/>
  <c r="S119" i="5" l="1"/>
  <c r="D48" i="2"/>
  <c r="D49" i="2"/>
  <c r="D50" i="2"/>
  <c r="D51" i="2"/>
  <c r="D58" i="2"/>
  <c r="D52" i="2"/>
  <c r="D53" i="2"/>
  <c r="D54" i="2"/>
  <c r="D55" i="2"/>
  <c r="D56" i="2"/>
  <c r="D57" i="2"/>
  <c r="D59" i="2"/>
  <c r="D60" i="2"/>
  <c r="D61" i="2"/>
  <c r="D47" i="2"/>
  <c r="Z28" i="5"/>
  <c r="I35" i="5" a="1"/>
  <c r="I35" i="5" s="1"/>
  <c r="F35" i="5" s="1" a="1"/>
  <c r="F35" i="5" s="1"/>
  <c r="AC117" i="5"/>
  <c r="AK120" i="5"/>
  <c r="AE121" i="5"/>
  <c r="AC121" i="5"/>
  <c r="O117" i="5"/>
  <c r="Y121" i="5"/>
  <c r="AI119" i="5"/>
  <c r="AG118" i="5"/>
  <c r="AE119" i="5"/>
  <c r="AC119" i="5"/>
  <c r="AG121" i="5"/>
  <c r="C31" i="5"/>
  <c r="AK119" i="5"/>
  <c r="AI118" i="5"/>
  <c r="AG119" i="5"/>
  <c r="AA119" i="5"/>
  <c r="C50" i="5"/>
  <c r="Y119" i="5"/>
  <c r="M121" i="5"/>
  <c r="U120" i="5"/>
  <c r="W121" i="5"/>
  <c r="AK116" i="5"/>
  <c r="AK118" i="5"/>
  <c r="AI120" i="5"/>
  <c r="AA121" i="5"/>
  <c r="Y117" i="5"/>
  <c r="AE120" i="5"/>
  <c r="M116" i="5"/>
  <c r="AK117" i="5"/>
  <c r="AI117" i="5"/>
  <c r="AG117" i="5"/>
  <c r="AO120" i="5"/>
  <c r="AA117" i="5"/>
  <c r="AG120" i="5"/>
  <c r="O120" i="5"/>
  <c r="AQ120" i="5"/>
  <c r="AM120" i="5"/>
  <c r="AA120" i="5"/>
  <c r="E35" i="5"/>
  <c r="AA116" i="5"/>
  <c r="S117" i="5"/>
  <c r="Y120" i="5"/>
  <c r="AO19" i="5"/>
  <c r="AQ19" i="5"/>
  <c r="AS19" i="5"/>
  <c r="AU19" i="5"/>
  <c r="AW19" i="5"/>
  <c r="C11" i="10"/>
  <c r="D12" i="11"/>
  <c r="AG19" i="5"/>
  <c r="AI19" i="5"/>
  <c r="AK19" i="5"/>
  <c r="AM19" i="5"/>
  <c r="E34" i="5"/>
  <c r="W117" i="5"/>
  <c r="AC120" i="5"/>
  <c r="W119" i="5"/>
  <c r="U121" i="5"/>
  <c r="E36" i="5"/>
  <c r="U117" i="5"/>
  <c r="U119" i="5"/>
  <c r="S121" i="5"/>
  <c r="Q117" i="5"/>
  <c r="W120" i="5"/>
  <c r="Q119" i="5"/>
  <c r="O121" i="5"/>
  <c r="AG116" i="5"/>
  <c r="O119" i="5"/>
  <c r="Q120" i="5"/>
  <c r="AW121" i="5"/>
  <c r="M119" i="5"/>
  <c r="AU121" i="5"/>
  <c r="S120" i="5"/>
  <c r="AK121" i="5"/>
  <c r="AS121" i="5"/>
  <c r="AS117" i="5"/>
  <c r="AI121" i="5"/>
  <c r="AS119" i="5"/>
  <c r="AQ121" i="5"/>
  <c r="AO121" i="5"/>
  <c r="AI116" i="5"/>
  <c r="M120" i="5"/>
  <c r="AQ117" i="5"/>
  <c r="AQ119" i="5"/>
  <c r="AO117" i="5"/>
  <c r="AO118" i="5"/>
  <c r="AU120" i="5"/>
  <c r="AO119" i="5"/>
  <c r="AM121" i="5"/>
  <c r="F62" i="2"/>
  <c r="E62" i="2" s="1"/>
  <c r="C12" i="10"/>
  <c r="D13" i="11"/>
  <c r="AM117" i="5"/>
  <c r="AM118" i="5"/>
  <c r="AS120" i="5"/>
  <c r="AM119" i="5"/>
  <c r="X27" i="5"/>
  <c r="J9" i="7"/>
  <c r="AF24" i="5"/>
  <c r="AH24" i="5"/>
  <c r="AJ24" i="5"/>
  <c r="AL24" i="5"/>
  <c r="AN24" i="5"/>
  <c r="AP24" i="5"/>
  <c r="E103" i="9" a="1"/>
  <c r="E103" i="9" s="1"/>
  <c r="E97" i="9" a="1"/>
  <c r="E97" i="9" s="1"/>
  <c r="E98" i="9" a="1"/>
  <c r="E98" i="9" s="1"/>
  <c r="E81" i="9" a="1"/>
  <c r="E81" i="9" s="1"/>
  <c r="E102" i="9" a="1"/>
  <c r="E102" i="9" s="1"/>
  <c r="E80" i="9" a="1"/>
  <c r="E80" i="9" s="1"/>
  <c r="E85" i="9" a="1"/>
  <c r="E85" i="9" s="1"/>
  <c r="E86" i="9" a="1"/>
  <c r="E86" i="9" s="1"/>
  <c r="P15" i="4"/>
  <c r="I15" i="4"/>
  <c r="Q15" i="4"/>
  <c r="X15" i="4"/>
  <c r="W15" i="4"/>
  <c r="V15" i="4"/>
  <c r="S15" i="4"/>
  <c r="R15" i="4"/>
  <c r="O15" i="4"/>
  <c r="N15" i="4"/>
  <c r="M15" i="4"/>
  <c r="L15" i="4"/>
  <c r="AC15" i="4"/>
  <c r="AB15" i="4"/>
  <c r="AA15" i="4"/>
  <c r="Z15" i="4"/>
  <c r="Y15" i="4"/>
  <c r="AE15" i="4"/>
  <c r="K15" i="4"/>
  <c r="AD15" i="4"/>
  <c r="J15" i="4"/>
  <c r="AD11" i="3"/>
  <c r="AE11" i="3" s="1"/>
  <c r="U15" i="4"/>
  <c r="T15" i="4"/>
  <c r="K75" i="5"/>
  <c r="AV24" i="5"/>
  <c r="E117" i="9"/>
  <c r="E61" i="9"/>
  <c r="E20" i="9"/>
  <c r="E58" i="9" s="1"/>
  <c r="S128" i="5"/>
  <c r="U128" i="5" s="1"/>
  <c r="W128" i="5" s="1"/>
  <c r="Y128" i="5" s="1"/>
  <c r="AA128" i="5" s="1"/>
  <c r="AC128" i="5" s="1"/>
  <c r="AE128" i="5" s="1"/>
  <c r="AG128" i="5" s="1"/>
  <c r="AI128" i="5" s="1"/>
  <c r="AK128" i="5" s="1"/>
  <c r="AM128" i="5" s="1"/>
  <c r="AO128" i="5" s="1"/>
  <c r="AQ128" i="5" s="1"/>
  <c r="AS128" i="5" s="1"/>
  <c r="AU128" i="5" s="1"/>
  <c r="AW128" i="5" s="1"/>
  <c r="E67" i="9"/>
  <c r="E113" i="9" s="1"/>
  <c r="E26" i="9"/>
  <c r="E38" i="9"/>
  <c r="F11" i="9"/>
  <c r="E25" i="9"/>
  <c r="E24" i="9"/>
  <c r="E41" i="9"/>
  <c r="E40" i="9"/>
  <c r="E42" i="9"/>
  <c r="E23" i="9"/>
  <c r="E22" i="9"/>
  <c r="AE12" i="3"/>
  <c r="AI114" i="5"/>
  <c r="N42" i="5"/>
  <c r="AG114" i="5"/>
  <c r="N37" i="5"/>
  <c r="Y116" i="5"/>
  <c r="AK114" i="5"/>
  <c r="N50" i="5"/>
  <c r="W116" i="5"/>
  <c r="K121" i="5"/>
  <c r="Q121" i="5"/>
  <c r="N31" i="5"/>
  <c r="P31" i="5"/>
  <c r="L37" i="5"/>
  <c r="L31" i="5"/>
  <c r="L50" i="5"/>
  <c r="AP31" i="5"/>
  <c r="D37" i="5"/>
  <c r="E37" i="5" s="1"/>
  <c r="R31" i="5"/>
  <c r="I54" i="5" a="1"/>
  <c r="I54" i="5" s="1"/>
  <c r="F54" i="5" s="1" a="1"/>
  <c r="F54" i="5" s="1"/>
  <c r="I55" i="5" a="1"/>
  <c r="I55" i="5" s="1"/>
  <c r="F55" i="5" s="1" a="1"/>
  <c r="F55" i="5" s="1"/>
  <c r="I56" i="5" a="1"/>
  <c r="I56" i="5" s="1"/>
  <c r="F56" i="5" s="1" a="1"/>
  <c r="F56" i="5" s="1"/>
  <c r="I57" i="5" a="1"/>
  <c r="I57" i="5" s="1"/>
  <c r="F57" i="5" s="1" a="1"/>
  <c r="F57" i="5" s="1"/>
  <c r="S116" i="5"/>
  <c r="H53" i="5"/>
  <c r="I58" i="5" a="1"/>
  <c r="I58" i="5" s="1"/>
  <c r="F58" i="5" s="1" a="1"/>
  <c r="F58" i="5" s="1"/>
  <c r="G56" i="5" a="1"/>
  <c r="G56" i="5" s="1"/>
  <c r="H56" i="5"/>
  <c r="I53" i="5" a="1"/>
  <c r="I53" i="5" s="1"/>
  <c r="F53" i="5" s="1" a="1"/>
  <c r="F53" i="5" s="1"/>
  <c r="G55" i="5" a="1"/>
  <c r="G55" i="5" s="1"/>
  <c r="H55" i="5"/>
  <c r="G53" i="5" a="1"/>
  <c r="G53" i="5" s="1"/>
  <c r="G54" i="5" a="1"/>
  <c r="G54" i="5" s="1"/>
  <c r="H54" i="5"/>
  <c r="L42" i="5"/>
  <c r="C42" i="5"/>
  <c r="G57" i="5" a="1"/>
  <c r="G57" i="5" s="1"/>
  <c r="H57" i="5"/>
  <c r="E31" i="5"/>
  <c r="G41" i="5" a="1"/>
  <c r="G41" i="5" s="1"/>
  <c r="AU83" i="5"/>
  <c r="AW83" i="5" s="1"/>
  <c r="O14" i="5"/>
  <c r="M60" i="5"/>
  <c r="K60" i="5"/>
  <c r="N140" i="3" s="1"/>
  <c r="AD79" i="3"/>
  <c r="AD80" i="3"/>
  <c r="AD75" i="3"/>
  <c r="AD77" i="3"/>
  <c r="AD74" i="3"/>
  <c r="AD76" i="3"/>
  <c r="AD78" i="3"/>
  <c r="C19" i="3"/>
  <c r="C43" i="3"/>
  <c r="K128" i="3"/>
  <c r="K127" i="3"/>
  <c r="AD119" i="3"/>
  <c r="C97" i="3"/>
  <c r="C111" i="3"/>
  <c r="C123" i="3" s="1"/>
  <c r="AE119" i="3"/>
  <c r="AE117" i="3"/>
  <c r="AE115" i="3"/>
  <c r="AE118" i="3"/>
  <c r="AE116" i="3"/>
  <c r="AE114" i="3"/>
  <c r="P12" i="3"/>
  <c r="C62" i="3"/>
  <c r="K41" i="2"/>
  <c r="K62" i="2"/>
  <c r="H62" i="2"/>
  <c r="T39" i="4"/>
  <c r="AE74" i="4"/>
  <c r="AE35" i="4"/>
  <c r="AD35" i="4"/>
  <c r="P83" i="4"/>
  <c r="J83" i="4"/>
  <c r="I83" i="4"/>
  <c r="U83" i="4"/>
  <c r="W34" i="4"/>
  <c r="T83" i="4"/>
  <c r="V34" i="4"/>
  <c r="S83" i="4"/>
  <c r="U34" i="4"/>
  <c r="R83" i="4"/>
  <c r="AD33" i="4"/>
  <c r="Q83" i="4"/>
  <c r="AC33" i="4"/>
  <c r="AB33" i="4"/>
  <c r="O83" i="4"/>
  <c r="N83" i="4"/>
  <c r="M83" i="4"/>
  <c r="L83" i="4"/>
  <c r="AA33" i="4"/>
  <c r="Z33" i="4"/>
  <c r="Y32" i="4"/>
  <c r="T32" i="4"/>
  <c r="S32" i="4"/>
  <c r="R32" i="4"/>
  <c r="Q32" i="4"/>
  <c r="H31" i="4"/>
  <c r="P32" i="4"/>
  <c r="M37" i="4"/>
  <c r="O32" i="4"/>
  <c r="AB36" i="4"/>
  <c r="AC31" i="4"/>
  <c r="P36" i="4"/>
  <c r="AB31" i="4"/>
  <c r="O36" i="4"/>
  <c r="AA31" i="4"/>
  <c r="O40" i="4"/>
  <c r="L40" i="4"/>
  <c r="AB35" i="4"/>
  <c r="AA35" i="4"/>
  <c r="Y33" i="4"/>
  <c r="V38" i="4"/>
  <c r="Z35" i="4"/>
  <c r="X33" i="4"/>
  <c r="U38" i="4"/>
  <c r="Y35" i="4"/>
  <c r="Z31" i="4"/>
  <c r="T38" i="4"/>
  <c r="X35" i="4"/>
  <c r="V33" i="4"/>
  <c r="S38" i="4"/>
  <c r="U33" i="4"/>
  <c r="AD34" i="4"/>
  <c r="U31" i="4"/>
  <c r="S37" i="4"/>
  <c r="AC34" i="4"/>
  <c r="T31" i="4"/>
  <c r="AB34" i="4"/>
  <c r="S31" i="4"/>
  <c r="O37" i="4"/>
  <c r="Y34" i="4"/>
  <c r="AA32" i="4"/>
  <c r="P40" i="4"/>
  <c r="N40" i="4"/>
  <c r="M40" i="4"/>
  <c r="AC35" i="4"/>
  <c r="AE38" i="4"/>
  <c r="W33" i="4"/>
  <c r="W31" i="4"/>
  <c r="AE34" i="4"/>
  <c r="V31" i="4"/>
  <c r="T37" i="4"/>
  <c r="Q33" i="4"/>
  <c r="P33" i="4"/>
  <c r="R37" i="4"/>
  <c r="AD32" i="4"/>
  <c r="Q37" i="4"/>
  <c r="AA34" i="4"/>
  <c r="AC32" i="4"/>
  <c r="R31" i="4"/>
  <c r="P37" i="4"/>
  <c r="Z34" i="4"/>
  <c r="AB32" i="4"/>
  <c r="Q31" i="4"/>
  <c r="P31" i="4"/>
  <c r="N37" i="4"/>
  <c r="X34" i="4"/>
  <c r="Z32" i="4"/>
  <c r="K40" i="4"/>
  <c r="J40" i="4"/>
  <c r="I40" i="4"/>
  <c r="Q38" i="4"/>
  <c r="H36" i="4"/>
  <c r="Z36" i="4"/>
  <c r="H35" i="4"/>
  <c r="N38" i="4"/>
  <c r="H34" i="4"/>
  <c r="M38" i="4"/>
  <c r="X36" i="4"/>
  <c r="U35" i="4"/>
  <c r="S34" i="4"/>
  <c r="O33" i="4"/>
  <c r="N32" i="4"/>
  <c r="O31" i="4"/>
  <c r="R38" i="4"/>
  <c r="O38" i="4"/>
  <c r="V35" i="4"/>
  <c r="H33" i="4"/>
  <c r="L38" i="4"/>
  <c r="W36" i="4"/>
  <c r="T35" i="4"/>
  <c r="N34" i="4"/>
  <c r="N33" i="4"/>
  <c r="M32" i="4"/>
  <c r="N31" i="4"/>
  <c r="H32" i="4"/>
  <c r="K38" i="4"/>
  <c r="V36" i="4"/>
  <c r="S35" i="4"/>
  <c r="M34" i="4"/>
  <c r="M33" i="4"/>
  <c r="L32" i="4"/>
  <c r="M31" i="4"/>
  <c r="Y36" i="4"/>
  <c r="Q35" i="4"/>
  <c r="K31" i="4"/>
  <c r="AA36" i="4"/>
  <c r="W35" i="4"/>
  <c r="AE40" i="4"/>
  <c r="K32" i="4"/>
  <c r="AD40" i="4"/>
  <c r="T36" i="4"/>
  <c r="K33" i="4"/>
  <c r="AC40" i="4"/>
  <c r="W37" i="4"/>
  <c r="S36" i="4"/>
  <c r="K35" i="4"/>
  <c r="J34" i="4"/>
  <c r="J33" i="4"/>
  <c r="I32" i="4"/>
  <c r="J31" i="4"/>
  <c r="T34" i="4"/>
  <c r="Y37" i="4"/>
  <c r="L33" i="4"/>
  <c r="J32" i="4"/>
  <c r="AB40" i="4"/>
  <c r="V37" i="4"/>
  <c r="R36" i="4"/>
  <c r="J35" i="4"/>
  <c r="I34" i="4"/>
  <c r="I33" i="4"/>
  <c r="AE31" i="4"/>
  <c r="I31" i="4"/>
  <c r="P38" i="4"/>
  <c r="U36" i="4"/>
  <c r="R35" i="4"/>
  <c r="L34" i="4"/>
  <c r="L31" i="4"/>
  <c r="X37" i="4"/>
  <c r="K34" i="4"/>
  <c r="AA40" i="4"/>
  <c r="U37" i="4"/>
  <c r="Q36" i="4"/>
  <c r="I35" i="4"/>
  <c r="AE33" i="4"/>
  <c r="AE32" i="4"/>
  <c r="AD31" i="4"/>
  <c r="H28" i="4"/>
  <c r="Z40" i="4"/>
  <c r="Y40" i="4"/>
  <c r="X40" i="4"/>
  <c r="AD38" i="4"/>
  <c r="J38" i="4"/>
  <c r="W40" i="4"/>
  <c r="V40" i="4"/>
  <c r="AB38" i="4"/>
  <c r="AE37" i="4"/>
  <c r="K37" i="4"/>
  <c r="N36" i="4"/>
  <c r="J37" i="4"/>
  <c r="H38" i="4"/>
  <c r="R40" i="4"/>
  <c r="X38" i="4"/>
  <c r="AA37" i="4"/>
  <c r="AD36" i="4"/>
  <c r="J36" i="4"/>
  <c r="M35" i="4"/>
  <c r="P34" i="4"/>
  <c r="S33" i="4"/>
  <c r="V32" i="4"/>
  <c r="Y31" i="4"/>
  <c r="AC38" i="4"/>
  <c r="I38" i="4"/>
  <c r="L37" i="4"/>
  <c r="U40" i="4"/>
  <c r="AA38" i="4"/>
  <c r="AD37" i="4"/>
  <c r="M36" i="4"/>
  <c r="P35" i="4"/>
  <c r="H40" i="4"/>
  <c r="T40" i="4"/>
  <c r="Z38" i="4"/>
  <c r="AC37" i="4"/>
  <c r="I37" i="4"/>
  <c r="L36" i="4"/>
  <c r="O35" i="4"/>
  <c r="R34" i="4"/>
  <c r="X32" i="4"/>
  <c r="S40" i="4"/>
  <c r="Y38" i="4"/>
  <c r="AB37" i="4"/>
  <c r="AE36" i="4"/>
  <c r="K36" i="4"/>
  <c r="N35" i="4"/>
  <c r="Q34" i="4"/>
  <c r="T33" i="4"/>
  <c r="W32" i="4"/>
  <c r="H37" i="4"/>
  <c r="AC36" i="4"/>
  <c r="G42" i="2"/>
  <c r="F41" i="2"/>
  <c r="M17" i="5"/>
  <c r="M73" i="5" s="1"/>
  <c r="M75" i="5" s="1"/>
  <c r="O13" i="5"/>
  <c r="O15" i="5" s="1"/>
  <c r="O16" i="5" s="1"/>
  <c r="P13" i="3" l="1"/>
  <c r="AC67" i="5"/>
  <c r="G43" i="11"/>
  <c r="G18" i="11"/>
  <c r="G41" i="11"/>
  <c r="G17" i="11"/>
  <c r="G40" i="11"/>
  <c r="G39" i="11"/>
  <c r="G38" i="11"/>
  <c r="G37" i="11"/>
  <c r="G36" i="11"/>
  <c r="G32" i="11"/>
  <c r="G31" i="11"/>
  <c r="G30" i="11"/>
  <c r="G28" i="11"/>
  <c r="G27" i="11"/>
  <c r="G25" i="11"/>
  <c r="G24" i="11"/>
  <c r="G48" i="11"/>
  <c r="G22" i="11"/>
  <c r="G46" i="11"/>
  <c r="G45" i="11"/>
  <c r="G19" i="11"/>
  <c r="G29" i="11"/>
  <c r="G52" i="11"/>
  <c r="G51" i="11"/>
  <c r="G50" i="11"/>
  <c r="G49" i="11"/>
  <c r="G23" i="11"/>
  <c r="G47" i="11"/>
  <c r="G21" i="11"/>
  <c r="G20" i="11"/>
  <c r="G44" i="11"/>
  <c r="O68" i="5"/>
  <c r="G62" i="2"/>
  <c r="I62" i="2"/>
  <c r="J62" i="2"/>
  <c r="K65" i="5"/>
  <c r="K20" i="5"/>
  <c r="D52" i="4"/>
  <c r="AD28" i="5"/>
  <c r="AB28" i="5"/>
  <c r="AE117" i="5"/>
  <c r="AE116" i="5"/>
  <c r="AC116" i="5"/>
  <c r="AQ118" i="5"/>
  <c r="AU119" i="5"/>
  <c r="AQ116" i="5"/>
  <c r="AQ114" i="5"/>
  <c r="G35" i="5" a="1"/>
  <c r="G35" i="5" s="1"/>
  <c r="H35" i="5"/>
  <c r="F38" i="4"/>
  <c r="F40" i="4"/>
  <c r="F32" i="4"/>
  <c r="F36" i="4"/>
  <c r="F33" i="4"/>
  <c r="F35" i="4"/>
  <c r="F37" i="4"/>
  <c r="F34" i="4"/>
  <c r="D62" i="2"/>
  <c r="D58" i="11"/>
  <c r="F11" i="7"/>
  <c r="F13" i="7"/>
  <c r="F12" i="7"/>
  <c r="F8" i="7"/>
  <c r="F5" i="7"/>
  <c r="F10" i="7"/>
  <c r="F6" i="7"/>
  <c r="F17" i="7"/>
  <c r="F16" i="7"/>
  <c r="F19" i="7"/>
  <c r="F18" i="7"/>
  <c r="AM64" i="5"/>
  <c r="Q66" i="5"/>
  <c r="Q67" i="5"/>
  <c r="W68" i="5"/>
  <c r="AQ69" i="5"/>
  <c r="AP69" i="5" s="1"/>
  <c r="AG66" i="5"/>
  <c r="AF66" i="5" s="1"/>
  <c r="S69" i="5"/>
  <c r="R69" i="5" s="1"/>
  <c r="AS65" i="5"/>
  <c r="AR65" i="5" s="1"/>
  <c r="AU65" i="5"/>
  <c r="AT65" i="5" s="1"/>
  <c r="M67" i="5"/>
  <c r="O66" i="5"/>
  <c r="AO69" i="5"/>
  <c r="AN69" i="5" s="1"/>
  <c r="AO64" i="5"/>
  <c r="AN64" i="5" s="1"/>
  <c r="S66" i="5"/>
  <c r="S67" i="5"/>
  <c r="Y68" i="5"/>
  <c r="AS69" i="5"/>
  <c r="AR69" i="5" s="1"/>
  <c r="U66" i="5"/>
  <c r="U67" i="5"/>
  <c r="AA68" i="5"/>
  <c r="AU69" i="5"/>
  <c r="AT69" i="5" s="1"/>
  <c r="AC66" i="5"/>
  <c r="O69" i="5"/>
  <c r="N69" i="5" s="1"/>
  <c r="Q69" i="5"/>
  <c r="P69" i="5" s="1"/>
  <c r="O65" i="5"/>
  <c r="AG67" i="5"/>
  <c r="AF67" i="5" s="1"/>
  <c r="AS66" i="5"/>
  <c r="AR66" i="5" s="1"/>
  <c r="AE69" i="5"/>
  <c r="AD69" i="5" s="1"/>
  <c r="AU67" i="5"/>
  <c r="AT67" i="5" s="1"/>
  <c r="AW66" i="5"/>
  <c r="AV66" i="5" s="1"/>
  <c r="M66" i="5"/>
  <c r="AM69" i="5"/>
  <c r="AL69" i="5" s="1"/>
  <c r="AQ64" i="5"/>
  <c r="AP64" i="5" s="1"/>
  <c r="AI69" i="5"/>
  <c r="AH69" i="5" s="1"/>
  <c r="AS64" i="5"/>
  <c r="AR64" i="5" s="1"/>
  <c r="W66" i="5"/>
  <c r="W67" i="5"/>
  <c r="AW69" i="5"/>
  <c r="AV69" i="5" s="1"/>
  <c r="AU64" i="5"/>
  <c r="AT64" i="5" s="1"/>
  <c r="Y66" i="5"/>
  <c r="Y67" i="5"/>
  <c r="AU66" i="5"/>
  <c r="AT66" i="5" s="1"/>
  <c r="O67" i="5"/>
  <c r="AW64" i="5"/>
  <c r="AV64" i="5" s="1"/>
  <c r="AA66" i="5"/>
  <c r="AA67" i="5"/>
  <c r="M69" i="5"/>
  <c r="L69" i="5" s="1"/>
  <c r="M65" i="5"/>
  <c r="L65" i="5" s="1"/>
  <c r="AK69" i="5"/>
  <c r="AJ69" i="5" s="1"/>
  <c r="Q65" i="5"/>
  <c r="AI66" i="5"/>
  <c r="AH66" i="5" s="1"/>
  <c r="AI67" i="5"/>
  <c r="AH67" i="5" s="1"/>
  <c r="U69" i="5"/>
  <c r="T69" i="5" s="1"/>
  <c r="K69" i="5"/>
  <c r="AM65" i="5"/>
  <c r="AM67" i="5"/>
  <c r="AL67" i="5" s="1"/>
  <c r="AO65" i="5"/>
  <c r="AN65" i="5" s="1"/>
  <c r="AO67" i="5"/>
  <c r="AN67" i="5" s="1"/>
  <c r="AA69" i="5"/>
  <c r="Z69" i="5" s="1"/>
  <c r="AQ65" i="5"/>
  <c r="AP65" i="5" s="1"/>
  <c r="AQ66" i="5"/>
  <c r="AP66" i="5" s="1"/>
  <c r="AC69" i="5"/>
  <c r="AB69" i="5" s="1"/>
  <c r="AS67" i="5"/>
  <c r="AR67" i="5" s="1"/>
  <c r="AG69" i="5"/>
  <c r="AF69" i="5" s="1"/>
  <c r="AW65" i="5"/>
  <c r="AV65" i="5" s="1"/>
  <c r="AW67" i="5"/>
  <c r="AV67" i="5" s="1"/>
  <c r="M68" i="5"/>
  <c r="S65" i="5"/>
  <c r="AK66" i="5"/>
  <c r="AJ66" i="5" s="1"/>
  <c r="AK67" i="5"/>
  <c r="AJ67" i="5" s="1"/>
  <c r="W69" i="5"/>
  <c r="V69" i="5" s="1"/>
  <c r="AM66" i="5"/>
  <c r="AL66" i="5" s="1"/>
  <c r="Y69" i="5"/>
  <c r="X69" i="5" s="1"/>
  <c r="AO66" i="5"/>
  <c r="AN66" i="5" s="1"/>
  <c r="AQ67" i="5"/>
  <c r="AP67" i="5" s="1"/>
  <c r="U68" i="5"/>
  <c r="Z27" i="5"/>
  <c r="F97" i="9" a="1"/>
  <c r="F97" i="9" s="1"/>
  <c r="F103" i="9" a="1"/>
  <c r="F103" i="9" s="1"/>
  <c r="F81" i="9" a="1"/>
  <c r="F81" i="9" s="1"/>
  <c r="F80" i="9" a="1"/>
  <c r="F80" i="9" s="1"/>
  <c r="F85" i="9" a="1"/>
  <c r="F85" i="9" s="1"/>
  <c r="F98" i="9" a="1"/>
  <c r="F98" i="9" s="1"/>
  <c r="F86" i="9" a="1"/>
  <c r="F86" i="9" s="1"/>
  <c r="F102" i="9" a="1"/>
  <c r="F102" i="9" s="1"/>
  <c r="V74" i="4"/>
  <c r="X74" i="4"/>
  <c r="Z74" i="4"/>
  <c r="AB74" i="4"/>
  <c r="AA74" i="4"/>
  <c r="W74" i="4"/>
  <c r="AC74" i="4"/>
  <c r="Y74" i="4"/>
  <c r="AD74" i="4"/>
  <c r="T42" i="4"/>
  <c r="AE78" i="3"/>
  <c r="AF78" i="3" s="1"/>
  <c r="AE76" i="3"/>
  <c r="AF76" i="3" s="1"/>
  <c r="AE79" i="3"/>
  <c r="AF79" i="3" s="1"/>
  <c r="AG79" i="3" s="1"/>
  <c r="F117" i="9"/>
  <c r="E69" i="9"/>
  <c r="E116" i="9"/>
  <c r="F20" i="9"/>
  <c r="F58" i="9" s="1"/>
  <c r="F61" i="9"/>
  <c r="G11" i="9"/>
  <c r="F42" i="9"/>
  <c r="F41" i="9"/>
  <c r="F24" i="9"/>
  <c r="F40" i="9"/>
  <c r="F37" i="9"/>
  <c r="F25" i="9"/>
  <c r="F22" i="9"/>
  <c r="F26" i="9"/>
  <c r="F23" i="9"/>
  <c r="I23" i="5" a="1"/>
  <c r="I23" i="5" s="1"/>
  <c r="F23" i="5" s="1" a="1"/>
  <c r="F23" i="5" s="1"/>
  <c r="G23" i="5" a="1"/>
  <c r="G23" i="5" s="1"/>
  <c r="H23" i="5"/>
  <c r="Q68" i="5"/>
  <c r="AO116" i="5"/>
  <c r="AO114" i="5"/>
  <c r="U116" i="5"/>
  <c r="AM116" i="5"/>
  <c r="AM114" i="5"/>
  <c r="C37" i="5"/>
  <c r="U65" i="5"/>
  <c r="G58" i="5"/>
  <c r="H58" i="5"/>
  <c r="U31" i="5"/>
  <c r="K64" i="5"/>
  <c r="O140" i="3"/>
  <c r="Q14" i="5"/>
  <c r="O60" i="5"/>
  <c r="P140" i="3" s="1"/>
  <c r="AE75" i="3"/>
  <c r="AE80" i="3"/>
  <c r="AF80" i="3" s="1"/>
  <c r="AG80" i="3" s="1"/>
  <c r="AH80" i="3" s="1"/>
  <c r="AI80" i="3" s="1"/>
  <c r="AJ80" i="3" s="1"/>
  <c r="AK80" i="3" s="1"/>
  <c r="AE74" i="3"/>
  <c r="AE77" i="3"/>
  <c r="C20" i="3"/>
  <c r="C44" i="3"/>
  <c r="K125" i="3"/>
  <c r="K126" i="3"/>
  <c r="C98" i="3"/>
  <c r="C112" i="3"/>
  <c r="C124" i="3" s="1"/>
  <c r="AF12" i="3"/>
  <c r="AF118" i="3"/>
  <c r="AF116" i="3"/>
  <c r="AF114" i="3"/>
  <c r="AF119" i="3"/>
  <c r="AF115" i="3"/>
  <c r="AF117" i="3"/>
  <c r="Q12" i="3"/>
  <c r="Q13" i="3" s="1"/>
  <c r="AF11" i="3"/>
  <c r="C63" i="3"/>
  <c r="H39" i="4"/>
  <c r="H42" i="4" s="1"/>
  <c r="AE39" i="4"/>
  <c r="AE42" i="4" s="1"/>
  <c r="Z39" i="4"/>
  <c r="Z42" i="4" s="1"/>
  <c r="S39" i="4"/>
  <c r="S42" i="4" s="1"/>
  <c r="Y39" i="4"/>
  <c r="Y42" i="4" s="1"/>
  <c r="K67" i="5"/>
  <c r="AC39" i="4"/>
  <c r="AC42" i="4" s="1"/>
  <c r="N39" i="4"/>
  <c r="N42" i="4" s="1"/>
  <c r="O39" i="4"/>
  <c r="O42" i="4" s="1"/>
  <c r="W39" i="4"/>
  <c r="W42" i="4" s="1"/>
  <c r="AB39" i="4"/>
  <c r="AB42" i="4" s="1"/>
  <c r="K39" i="4"/>
  <c r="K42" i="4" s="1"/>
  <c r="Q39" i="4"/>
  <c r="Q42" i="4" s="1"/>
  <c r="U39" i="4"/>
  <c r="U42" i="4" s="1"/>
  <c r="I39" i="4"/>
  <c r="I42" i="4" s="1"/>
  <c r="L39" i="4"/>
  <c r="L42" i="4" s="1"/>
  <c r="AD39" i="4"/>
  <c r="AD42" i="4" s="1"/>
  <c r="J39" i="4"/>
  <c r="J42" i="4" s="1"/>
  <c r="AA39" i="4"/>
  <c r="AA42" i="4" s="1"/>
  <c r="P39" i="4"/>
  <c r="P42" i="4" s="1"/>
  <c r="M39" i="4"/>
  <c r="M42" i="4" s="1"/>
  <c r="R39" i="4"/>
  <c r="R42" i="4" s="1"/>
  <c r="X39" i="4"/>
  <c r="X42" i="4" s="1"/>
  <c r="V39" i="4"/>
  <c r="V42" i="4" s="1"/>
  <c r="F77" i="4"/>
  <c r="F83" i="4" s="1"/>
  <c r="F25" i="4"/>
  <c r="F28" i="4" s="1"/>
  <c r="F31" i="4"/>
  <c r="O17" i="5"/>
  <c r="O73" i="5" s="1"/>
  <c r="O75" i="5" s="1"/>
  <c r="Q13" i="5"/>
  <c r="Q15" i="5" s="1"/>
  <c r="Q16" i="5" s="1"/>
  <c r="K68" i="5"/>
  <c r="AC68" i="5" l="1"/>
  <c r="AB68" i="5" s="1"/>
  <c r="I37" i="5" a="1"/>
  <c r="I37" i="5" s="1"/>
  <c r="F37" i="5" s="1" a="1"/>
  <c r="F37" i="5" s="1"/>
  <c r="V66" i="5"/>
  <c r="P68" i="5"/>
  <c r="N68" i="5"/>
  <c r="D7" i="7"/>
  <c r="F7" i="7" s="1"/>
  <c r="C55" i="10"/>
  <c r="T67" i="5"/>
  <c r="AB67" i="5"/>
  <c r="K24" i="5"/>
  <c r="X67" i="5"/>
  <c r="AW120" i="5"/>
  <c r="AW119" i="5"/>
  <c r="AU117" i="5"/>
  <c r="AS118" i="5"/>
  <c r="AS114" i="5"/>
  <c r="AS116" i="5"/>
  <c r="AE66" i="5"/>
  <c r="AD66" i="5" s="1"/>
  <c r="F52" i="4"/>
  <c r="F63" i="4" s="1"/>
  <c r="D63" i="4"/>
  <c r="T66" i="5"/>
  <c r="H34" i="5"/>
  <c r="G34" i="5" a="1"/>
  <c r="G34" i="5" s="1"/>
  <c r="H36" i="5"/>
  <c r="G36" i="5" a="1"/>
  <c r="G36" i="5" s="1"/>
  <c r="I36" i="5" a="1"/>
  <c r="I36" i="5" s="1"/>
  <c r="F36" i="5" s="1" a="1"/>
  <c r="F36" i="5" s="1"/>
  <c r="I34" i="5" a="1"/>
  <c r="I34" i="5" s="1"/>
  <c r="F34" i="5" s="1" a="1"/>
  <c r="F34" i="5" s="1"/>
  <c r="F39" i="4"/>
  <c r="F42" i="4" s="1"/>
  <c r="P65" i="5"/>
  <c r="R67" i="5"/>
  <c r="R66" i="5"/>
  <c r="Z66" i="5"/>
  <c r="N67" i="5"/>
  <c r="X68" i="5"/>
  <c r="Z67" i="5"/>
  <c r="T65" i="5"/>
  <c r="N66" i="5"/>
  <c r="N65" i="5"/>
  <c r="X66" i="5"/>
  <c r="V68" i="5"/>
  <c r="I69" i="5" a="1"/>
  <c r="I69" i="5" s="1"/>
  <c r="F69" i="5" s="1" a="1"/>
  <c r="F69" i="5" s="1"/>
  <c r="P67" i="5"/>
  <c r="G69" i="5" a="1"/>
  <c r="G69" i="5" s="1"/>
  <c r="H69" i="5"/>
  <c r="P66" i="5"/>
  <c r="R65" i="5"/>
  <c r="AB66" i="5"/>
  <c r="V67" i="5"/>
  <c r="Z68" i="5"/>
  <c r="AG68" i="5"/>
  <c r="AF68" i="5" s="1"/>
  <c r="AB27" i="5"/>
  <c r="G103" i="9" a="1"/>
  <c r="G103" i="9" s="1"/>
  <c r="G85" i="9" a="1"/>
  <c r="G85" i="9" s="1"/>
  <c r="G97" i="9" a="1"/>
  <c r="G97" i="9" s="1"/>
  <c r="G80" i="9" a="1"/>
  <c r="G80" i="9" s="1"/>
  <c r="G98" i="9" a="1"/>
  <c r="G98" i="9" s="1"/>
  <c r="G81" i="9" a="1"/>
  <c r="G81" i="9" s="1"/>
  <c r="G86" i="9" a="1"/>
  <c r="G86" i="9" s="1"/>
  <c r="G102" i="9" a="1"/>
  <c r="G102" i="9" s="1"/>
  <c r="G117" i="9"/>
  <c r="F69" i="9"/>
  <c r="F116" i="9"/>
  <c r="G20" i="9"/>
  <c r="G58" i="9" s="1"/>
  <c r="G61" i="9"/>
  <c r="H11" i="9"/>
  <c r="G24" i="9"/>
  <c r="G40" i="9"/>
  <c r="G42" i="9"/>
  <c r="G22" i="9"/>
  <c r="G25" i="9"/>
  <c r="G38" i="9"/>
  <c r="G26" i="9"/>
  <c r="G23" i="9"/>
  <c r="G41" i="9"/>
  <c r="I22" i="5" a="1"/>
  <c r="I22" i="5" s="1"/>
  <c r="F22" i="5" s="1" a="1"/>
  <c r="F22" i="5" s="1"/>
  <c r="G22" i="5" a="1"/>
  <c r="G22" i="5" s="1"/>
  <c r="H22" i="5"/>
  <c r="S68" i="5"/>
  <c r="W65" i="5"/>
  <c r="V65" i="5" s="1"/>
  <c r="L67" i="5"/>
  <c r="L68" i="5"/>
  <c r="T31" i="5"/>
  <c r="W31" i="5"/>
  <c r="S14" i="5"/>
  <c r="Q60" i="5"/>
  <c r="Q140" i="3" s="1"/>
  <c r="AF75" i="3"/>
  <c r="AG75" i="3" s="1"/>
  <c r="AH75" i="3" s="1"/>
  <c r="AG76" i="3"/>
  <c r="AG78" i="3"/>
  <c r="AH78" i="3" s="1"/>
  <c r="AL80" i="3"/>
  <c r="AF77" i="3"/>
  <c r="AF74" i="3"/>
  <c r="AH79" i="3"/>
  <c r="C21" i="3"/>
  <c r="C45" i="3"/>
  <c r="R12" i="3"/>
  <c r="R13" i="3" s="1"/>
  <c r="AG12" i="3"/>
  <c r="AG116" i="3"/>
  <c r="AG114" i="3"/>
  <c r="AG115" i="3"/>
  <c r="AG118" i="3"/>
  <c r="AG119" i="3"/>
  <c r="AG117" i="3"/>
  <c r="C99" i="3"/>
  <c r="C113" i="3"/>
  <c r="C125" i="3" s="1"/>
  <c r="AG11" i="3"/>
  <c r="C64" i="3"/>
  <c r="K66" i="5"/>
  <c r="Q17" i="5"/>
  <c r="Q73" i="5" s="1"/>
  <c r="Q75" i="5" s="1"/>
  <c r="S13" i="5"/>
  <c r="S15" i="5" s="1"/>
  <c r="S16" i="5" s="1"/>
  <c r="AE68" i="5" l="1"/>
  <c r="AD68" i="5" s="1"/>
  <c r="I42" i="5" a="1"/>
  <c r="I42" i="5" s="1"/>
  <c r="F42" i="5" s="1" a="1"/>
  <c r="F42" i="5" s="1"/>
  <c r="AE67" i="5"/>
  <c r="AD67" i="5" s="1"/>
  <c r="H67" i="5" s="1"/>
  <c r="F55" i="10"/>
  <c r="E55" i="10"/>
  <c r="K19" i="5"/>
  <c r="K61" i="5"/>
  <c r="K62" i="5" s="1"/>
  <c r="E28" i="9" s="1"/>
  <c r="E21" i="9"/>
  <c r="E27" i="9" s="1"/>
  <c r="E32" i="9" s="1"/>
  <c r="L20" i="5"/>
  <c r="M24" i="5"/>
  <c r="M64" i="5"/>
  <c r="L64" i="5" s="1"/>
  <c r="AW117" i="5"/>
  <c r="AU118" i="5"/>
  <c r="AU114" i="5"/>
  <c r="AU116" i="5"/>
  <c r="G37" i="5"/>
  <c r="H37" i="5"/>
  <c r="I67" i="5" a="1"/>
  <c r="I67" i="5" s="1"/>
  <c r="F67" i="5" s="1" a="1"/>
  <c r="F67" i="5" s="1"/>
  <c r="AI68" i="5"/>
  <c r="AH68" i="5" s="1"/>
  <c r="AD27" i="5"/>
  <c r="AE65" i="5"/>
  <c r="H97" i="9" a="1"/>
  <c r="H97" i="9" s="1"/>
  <c r="H85" i="9" a="1"/>
  <c r="H85" i="9" s="1"/>
  <c r="H80" i="9" a="1"/>
  <c r="H80" i="9" s="1"/>
  <c r="H98" i="9" a="1"/>
  <c r="H98" i="9" s="1"/>
  <c r="H81" i="9" a="1"/>
  <c r="H81" i="9" s="1"/>
  <c r="H102" i="9" a="1"/>
  <c r="H102" i="9" s="1"/>
  <c r="H86" i="9" a="1"/>
  <c r="H86" i="9" s="1"/>
  <c r="H103" i="9" a="1"/>
  <c r="H103" i="9" s="1"/>
  <c r="AM80" i="3"/>
  <c r="AN80" i="3" s="1"/>
  <c r="AO80" i="3" s="1"/>
  <c r="AP80" i="3" s="1"/>
  <c r="H117" i="9"/>
  <c r="G69" i="9"/>
  <c r="G116" i="9"/>
  <c r="H61" i="9"/>
  <c r="H20" i="9"/>
  <c r="H58" i="9" s="1"/>
  <c r="I11" i="9"/>
  <c r="H24" i="9"/>
  <c r="H40" i="9"/>
  <c r="H25" i="9"/>
  <c r="H22" i="9"/>
  <c r="H42" i="9"/>
  <c r="H23" i="9"/>
  <c r="H38" i="9"/>
  <c r="H26" i="9"/>
  <c r="H41" i="9"/>
  <c r="R68" i="5"/>
  <c r="T68" i="5"/>
  <c r="G67" i="5" a="1"/>
  <c r="G67" i="5" s="1"/>
  <c r="L66" i="5"/>
  <c r="I66" i="5" s="1" a="1"/>
  <c r="I66" i="5" s="1"/>
  <c r="F66" i="5" s="1" a="1"/>
  <c r="F66" i="5" s="1"/>
  <c r="V31" i="5"/>
  <c r="G46" i="5" a="1"/>
  <c r="G46" i="5" s="1"/>
  <c r="U14" i="5"/>
  <c r="S60" i="5"/>
  <c r="R140" i="3" s="1"/>
  <c r="AG74" i="3"/>
  <c r="AH74" i="3" s="1"/>
  <c r="AI74" i="3" s="1"/>
  <c r="AH76" i="3"/>
  <c r="AI76" i="3" s="1"/>
  <c r="AG77" i="3"/>
  <c r="AI78" i="3"/>
  <c r="AI75" i="3"/>
  <c r="AI79" i="3"/>
  <c r="C22" i="3"/>
  <c r="C46" i="3"/>
  <c r="S12" i="3"/>
  <c r="S13" i="3" s="1"/>
  <c r="AH12" i="3"/>
  <c r="AH117" i="3"/>
  <c r="AH115" i="3"/>
  <c r="AH118" i="3"/>
  <c r="AH116" i="3"/>
  <c r="AH114" i="3"/>
  <c r="AH119" i="3"/>
  <c r="C100" i="3"/>
  <c r="C114" i="3"/>
  <c r="C126" i="3" s="1"/>
  <c r="AH11" i="3"/>
  <c r="C65" i="3"/>
  <c r="S17" i="5"/>
  <c r="S73" i="5" s="1"/>
  <c r="S75" i="5" s="1"/>
  <c r="U13" i="5"/>
  <c r="U15" i="5" s="1"/>
  <c r="U16" i="5" s="1"/>
  <c r="K77" i="5" l="1"/>
  <c r="K63" i="5"/>
  <c r="E29" i="9" s="1"/>
  <c r="M19" i="5"/>
  <c r="M61" i="5"/>
  <c r="M77" i="5" s="1"/>
  <c r="L24" i="5"/>
  <c r="F21" i="9"/>
  <c r="F27" i="9" s="1"/>
  <c r="F32" i="9" s="1"/>
  <c r="N20" i="5"/>
  <c r="O24" i="5"/>
  <c r="O64" i="5"/>
  <c r="N64" i="5" s="1"/>
  <c r="D110" i="3" a="1"/>
  <c r="D110" i="3" s="1"/>
  <c r="F21" i="3"/>
  <c r="F19" i="3"/>
  <c r="F18" i="3"/>
  <c r="I19" i="3"/>
  <c r="I22" i="3"/>
  <c r="H20" i="3"/>
  <c r="L20" i="3" s="1"/>
  <c r="H21" i="3"/>
  <c r="L21" i="3" s="1"/>
  <c r="D95" i="3" a="1"/>
  <c r="F20" i="3"/>
  <c r="F36" i="3" s="1"/>
  <c r="I18" i="3"/>
  <c r="H19" i="3"/>
  <c r="L19" i="3" s="1"/>
  <c r="D122" i="3" a="1"/>
  <c r="D122" i="3" s="1"/>
  <c r="H18" i="3"/>
  <c r="L18" i="3" s="1"/>
  <c r="I20" i="3"/>
  <c r="I21" i="3"/>
  <c r="H22" i="3"/>
  <c r="L22" i="3" s="1"/>
  <c r="D59" i="3" a="1"/>
  <c r="D59" i="3" s="1"/>
  <c r="D83" i="3" a="1"/>
  <c r="D83" i="3" s="1"/>
  <c r="D71" i="3" a="1"/>
  <c r="I17" i="3"/>
  <c r="E42" i="3"/>
  <c r="E43" i="3"/>
  <c r="D44" i="3"/>
  <c r="D45" i="3"/>
  <c r="E45" i="3"/>
  <c r="D46" i="3"/>
  <c r="D43" i="3"/>
  <c r="E44" i="3"/>
  <c r="E46" i="3"/>
  <c r="D47" i="3"/>
  <c r="E47" i="3"/>
  <c r="F23" i="3"/>
  <c r="AW118" i="5"/>
  <c r="AW116" i="5"/>
  <c r="AW114" i="5"/>
  <c r="G48" i="5" a="1"/>
  <c r="G48" i="5" s="1"/>
  <c r="AK68" i="5"/>
  <c r="AJ68" i="5" s="1"/>
  <c r="I80" i="9" a="1"/>
  <c r="I80" i="9" s="1"/>
  <c r="I85" i="9" a="1"/>
  <c r="I85" i="9" s="1"/>
  <c r="I98" i="9" a="1"/>
  <c r="I98" i="9" s="1"/>
  <c r="I86" i="9" a="1"/>
  <c r="I86" i="9" s="1"/>
  <c r="I103" i="9" a="1"/>
  <c r="I103" i="9" s="1"/>
  <c r="I81" i="9" a="1"/>
  <c r="I81" i="9" s="1"/>
  <c r="I102" i="9" a="1"/>
  <c r="I102" i="9" s="1"/>
  <c r="I97" i="9" a="1"/>
  <c r="I97" i="9" s="1"/>
  <c r="K78" i="5"/>
  <c r="L109" i="5" s="1"/>
  <c r="E33" i="9"/>
  <c r="H69" i="9"/>
  <c r="H116" i="9"/>
  <c r="I61" i="9"/>
  <c r="I20" i="9"/>
  <c r="I58" i="9" s="1"/>
  <c r="E55" i="9"/>
  <c r="E68" i="9" s="1"/>
  <c r="E115" i="9" s="1"/>
  <c r="J11" i="9"/>
  <c r="I38" i="9"/>
  <c r="I24" i="9"/>
  <c r="I40" i="9"/>
  <c r="I37" i="9"/>
  <c r="I25" i="9"/>
  <c r="I42" i="9"/>
  <c r="I22" i="9"/>
  <c r="I41" i="9"/>
  <c r="I23" i="9"/>
  <c r="I26" i="9"/>
  <c r="I21" i="5" a="1"/>
  <c r="I21" i="5" s="1"/>
  <c r="F21" i="5" s="1" a="1"/>
  <c r="F21" i="5" s="1"/>
  <c r="G21" i="5" a="1"/>
  <c r="G21" i="5" s="1"/>
  <c r="H21" i="5"/>
  <c r="G66" i="5" a="1"/>
  <c r="G66" i="5" s="1"/>
  <c r="H66" i="5"/>
  <c r="G49" i="5" a="1"/>
  <c r="G49" i="5" s="1"/>
  <c r="W14" i="5"/>
  <c r="U60" i="5"/>
  <c r="S140" i="3" s="1"/>
  <c r="AQ80" i="3"/>
  <c r="AH77" i="3"/>
  <c r="AJ76" i="3"/>
  <c r="AJ79" i="3"/>
  <c r="AJ74" i="3"/>
  <c r="AJ75" i="3"/>
  <c r="AJ78" i="3"/>
  <c r="C23" i="3"/>
  <c r="C47" i="3"/>
  <c r="T12" i="3"/>
  <c r="T13" i="3" s="1"/>
  <c r="AI119" i="3"/>
  <c r="AI115" i="3"/>
  <c r="AI118" i="3"/>
  <c r="AI12" i="3"/>
  <c r="AI114" i="3"/>
  <c r="AI117" i="3"/>
  <c r="AI116" i="3"/>
  <c r="C101" i="3"/>
  <c r="C115" i="3"/>
  <c r="C127" i="3" s="1"/>
  <c r="AI11" i="3"/>
  <c r="C66" i="3"/>
  <c r="K119" i="5"/>
  <c r="U17" i="5"/>
  <c r="U73" i="5" s="1"/>
  <c r="U75" i="5" s="1"/>
  <c r="W13" i="5"/>
  <c r="W15" i="5" s="1"/>
  <c r="W16" i="5" s="1"/>
  <c r="F35" i="3" l="1"/>
  <c r="O19" i="5"/>
  <c r="N24" i="5"/>
  <c r="O61" i="5"/>
  <c r="O77" i="5" s="1"/>
  <c r="G21" i="9"/>
  <c r="G27" i="9" s="1"/>
  <c r="G32" i="9" s="1"/>
  <c r="P20" i="5"/>
  <c r="Q24" i="5"/>
  <c r="Q64" i="5"/>
  <c r="P64" i="5" s="1"/>
  <c r="M62" i="5"/>
  <c r="F28" i="9" s="1"/>
  <c r="M63" i="5"/>
  <c r="F29" i="9" s="1"/>
  <c r="L61" i="5"/>
  <c r="D95" i="3"/>
  <c r="E83" i="9" s="1" a="1"/>
  <c r="E83" i="9" s="1"/>
  <c r="B95" i="9"/>
  <c r="B96" i="9"/>
  <c r="B78" i="9"/>
  <c r="B79" i="9"/>
  <c r="D71" i="3"/>
  <c r="L84" i="3"/>
  <c r="H73" i="3"/>
  <c r="H85" i="3"/>
  <c r="L73" i="3"/>
  <c r="I73" i="3"/>
  <c r="I85" i="3"/>
  <c r="I84" i="3"/>
  <c r="H84" i="3"/>
  <c r="I72" i="3"/>
  <c r="H72" i="3"/>
  <c r="L85" i="3"/>
  <c r="L72" i="3"/>
  <c r="J18" i="3"/>
  <c r="F43" i="3"/>
  <c r="J20" i="3"/>
  <c r="F45" i="3"/>
  <c r="J19" i="3"/>
  <c r="F44" i="3"/>
  <c r="J21" i="3"/>
  <c r="F46" i="3"/>
  <c r="J23" i="3"/>
  <c r="F48" i="3"/>
  <c r="AM68" i="5"/>
  <c r="AL68" i="5" s="1"/>
  <c r="L92" i="5"/>
  <c r="K79" i="5"/>
  <c r="L85" i="5"/>
  <c r="L86" i="5"/>
  <c r="L93" i="5"/>
  <c r="L87" i="5"/>
  <c r="L111" i="5"/>
  <c r="L94" i="5"/>
  <c r="L88" i="5"/>
  <c r="L110" i="5"/>
  <c r="L103" i="5"/>
  <c r="L105" i="5"/>
  <c r="L108" i="5"/>
  <c r="J85" i="9" a="1"/>
  <c r="J85" i="9" s="1"/>
  <c r="J98" i="9" a="1"/>
  <c r="J98" i="9" s="1"/>
  <c r="J103" i="9" a="1"/>
  <c r="J103" i="9" s="1"/>
  <c r="J97" i="9" a="1"/>
  <c r="J97" i="9" s="1"/>
  <c r="J80" i="9" a="1"/>
  <c r="J80" i="9" s="1"/>
  <c r="J102" i="9" a="1"/>
  <c r="J102" i="9" s="1"/>
  <c r="J81" i="9" a="1"/>
  <c r="J81" i="9" s="1"/>
  <c r="J86" i="9" a="1"/>
  <c r="J86" i="9" s="1"/>
  <c r="M78" i="5"/>
  <c r="F33" i="9"/>
  <c r="E34" i="9"/>
  <c r="J117" i="9"/>
  <c r="I69" i="9"/>
  <c r="I116" i="9"/>
  <c r="J61" i="9"/>
  <c r="J20" i="9"/>
  <c r="J58" i="9" s="1"/>
  <c r="K11" i="9"/>
  <c r="J41" i="9"/>
  <c r="J24" i="9"/>
  <c r="J25" i="9"/>
  <c r="J38" i="9"/>
  <c r="J40" i="9"/>
  <c r="J37" i="9"/>
  <c r="J22" i="9"/>
  <c r="J26" i="9"/>
  <c r="J42" i="9"/>
  <c r="J23" i="9"/>
  <c r="Y14" i="5"/>
  <c r="W60" i="5"/>
  <c r="T140" i="3" s="1"/>
  <c r="AR80" i="3"/>
  <c r="AI77" i="3"/>
  <c r="AJ77" i="3" s="1"/>
  <c r="AK77" i="3" s="1"/>
  <c r="AK76" i="3"/>
  <c r="AK78" i="3"/>
  <c r="AK79" i="3"/>
  <c r="AK75" i="3"/>
  <c r="AK74" i="3"/>
  <c r="C24" i="3"/>
  <c r="C48" i="3"/>
  <c r="U12" i="3"/>
  <c r="U13" i="3" s="1"/>
  <c r="AJ115" i="3"/>
  <c r="AJ116" i="3"/>
  <c r="AJ119" i="3"/>
  <c r="AJ118" i="3"/>
  <c r="AJ12" i="3"/>
  <c r="AJ114" i="3"/>
  <c r="AJ117" i="3"/>
  <c r="C102" i="3"/>
  <c r="C116" i="3"/>
  <c r="C128" i="3" s="1"/>
  <c r="AJ11" i="3"/>
  <c r="C67" i="3"/>
  <c r="K89" i="5"/>
  <c r="E37" i="9" s="1"/>
  <c r="K117" i="5"/>
  <c r="W17" i="5"/>
  <c r="W73" i="5" s="1"/>
  <c r="W75" i="5" s="1"/>
  <c r="Y13" i="5"/>
  <c r="Y15" i="5" s="1"/>
  <c r="Y16" i="5" s="1"/>
  <c r="K120" i="5"/>
  <c r="E100" i="9" l="1" a="1"/>
  <c r="E100" i="9" s="1"/>
  <c r="G99" i="9" a="1"/>
  <c r="G99" i="9" s="1"/>
  <c r="G82" i="9" a="1"/>
  <c r="G82" i="9" s="1"/>
  <c r="Q19" i="5"/>
  <c r="P24" i="5"/>
  <c r="Q61" i="5"/>
  <c r="Q77" i="5" s="1"/>
  <c r="H21" i="9"/>
  <c r="H27" i="9" s="1"/>
  <c r="H32" i="9" s="1"/>
  <c r="H99" i="9" s="1" a="1"/>
  <c r="H99" i="9" s="1"/>
  <c r="R20" i="5"/>
  <c r="S24" i="5"/>
  <c r="S64" i="5"/>
  <c r="R64" i="5" s="1"/>
  <c r="N61" i="5"/>
  <c r="O63" i="5"/>
  <c r="G29" i="9" s="1"/>
  <c r="O62" i="5"/>
  <c r="G28" i="9" s="1"/>
  <c r="L71" i="3"/>
  <c r="I71" i="3"/>
  <c r="H71" i="3"/>
  <c r="L83" i="3"/>
  <c r="H83" i="3"/>
  <c r="I83" i="3"/>
  <c r="I95" i="3"/>
  <c r="I122" i="3" s="1"/>
  <c r="H95" i="3"/>
  <c r="H122" i="3" s="1"/>
  <c r="B77" i="9"/>
  <c r="L95" i="3"/>
  <c r="B94" i="9"/>
  <c r="E99" i="9" a="1"/>
  <c r="E99" i="9" s="1"/>
  <c r="E82" i="9" a="1"/>
  <c r="E82" i="9" s="1"/>
  <c r="F82" i="9" a="1"/>
  <c r="F82" i="9" s="1"/>
  <c r="F99" i="9" a="1"/>
  <c r="F99" i="9" s="1"/>
  <c r="AM61" i="5"/>
  <c r="AO68" i="5"/>
  <c r="AN68" i="5" s="1"/>
  <c r="L78" i="5"/>
  <c r="M79" i="5"/>
  <c r="N111" i="5"/>
  <c r="E84" i="9" a="1"/>
  <c r="E84" i="9" s="1"/>
  <c r="E101" i="9" a="1"/>
  <c r="E101" i="9" s="1"/>
  <c r="K80" i="9" a="1"/>
  <c r="K80" i="9" s="1"/>
  <c r="K98" i="9" a="1"/>
  <c r="K98" i="9" s="1"/>
  <c r="K86" i="9" a="1"/>
  <c r="K86" i="9" s="1"/>
  <c r="K85" i="9" a="1"/>
  <c r="K85" i="9" s="1"/>
  <c r="K103" i="9" a="1"/>
  <c r="K103" i="9" s="1"/>
  <c r="K102" i="9" a="1"/>
  <c r="K102" i="9" s="1"/>
  <c r="K81" i="9" a="1"/>
  <c r="K81" i="9" s="1"/>
  <c r="K97" i="9" a="1"/>
  <c r="K97" i="9" s="1"/>
  <c r="F100" i="9" a="1"/>
  <c r="F100" i="9" s="1"/>
  <c r="F83" i="9" a="1"/>
  <c r="F83" i="9" s="1"/>
  <c r="O78" i="5"/>
  <c r="G33" i="9"/>
  <c r="F34" i="9"/>
  <c r="K117" i="9"/>
  <c r="J69" i="9"/>
  <c r="J116" i="9"/>
  <c r="K61" i="9"/>
  <c r="K20" i="9"/>
  <c r="K58" i="9" s="1"/>
  <c r="G55" i="9"/>
  <c r="G68" i="9" s="1"/>
  <c r="G115" i="9" s="1"/>
  <c r="F55" i="9"/>
  <c r="F68" i="9" s="1"/>
  <c r="L11" i="9"/>
  <c r="K38" i="9"/>
  <c r="K41" i="9"/>
  <c r="K25" i="9"/>
  <c r="K22" i="9"/>
  <c r="K40" i="9"/>
  <c r="K26" i="9"/>
  <c r="K37" i="9"/>
  <c r="K42" i="9"/>
  <c r="K24" i="9"/>
  <c r="K23" i="9"/>
  <c r="K116" i="5"/>
  <c r="L89" i="5"/>
  <c r="F38" i="9"/>
  <c r="AA14" i="5"/>
  <c r="Y60" i="5"/>
  <c r="U140" i="3" s="1"/>
  <c r="AS80" i="3"/>
  <c r="AL76" i="3"/>
  <c r="AL74" i="3"/>
  <c r="AL75" i="3"/>
  <c r="AL79" i="3"/>
  <c r="AL77" i="3"/>
  <c r="AL78" i="3"/>
  <c r="V12" i="3"/>
  <c r="V13" i="3" s="1"/>
  <c r="C25" i="3"/>
  <c r="C49" i="3"/>
  <c r="AK119" i="3"/>
  <c r="AK12" i="3"/>
  <c r="AK114" i="3"/>
  <c r="AK117" i="3"/>
  <c r="AK118" i="3"/>
  <c r="AK116" i="3"/>
  <c r="AK115" i="3"/>
  <c r="C103" i="3"/>
  <c r="C117" i="3"/>
  <c r="C129" i="3" s="1"/>
  <c r="AK11" i="3"/>
  <c r="C68" i="3"/>
  <c r="Y17" i="5"/>
  <c r="Y73" i="5" s="1"/>
  <c r="Y75" i="5" s="1"/>
  <c r="AA13" i="5"/>
  <c r="AA15" i="5" s="1"/>
  <c r="AA16" i="5" s="1"/>
  <c r="H82" i="9" l="1" a="1"/>
  <c r="H82" i="9" s="1"/>
  <c r="S19" i="5"/>
  <c r="R24" i="5"/>
  <c r="S61" i="5"/>
  <c r="S77" i="5" s="1"/>
  <c r="I21" i="9"/>
  <c r="I27" i="9" s="1"/>
  <c r="I32" i="9" s="1"/>
  <c r="I99" i="9" s="1" a="1"/>
  <c r="I99" i="9" s="1"/>
  <c r="T20" i="5"/>
  <c r="U24" i="5"/>
  <c r="U64" i="5"/>
  <c r="T64" i="5" s="1"/>
  <c r="P61" i="5"/>
  <c r="Q63" i="5"/>
  <c r="H29" i="9" s="1"/>
  <c r="Q62" i="5"/>
  <c r="H28" i="9" s="1"/>
  <c r="P111" i="5"/>
  <c r="M118" i="5"/>
  <c r="F39" i="9"/>
  <c r="F43" i="9" s="1"/>
  <c r="AO61" i="5"/>
  <c r="AQ68" i="5"/>
  <c r="AP68" i="5" s="1"/>
  <c r="AM62" i="5"/>
  <c r="AM63" i="5"/>
  <c r="G45" i="5" a="1"/>
  <c r="G45" i="5" s="1"/>
  <c r="O79" i="5"/>
  <c r="N78" i="5"/>
  <c r="F101" i="9" a="1"/>
  <c r="F101" i="9" s="1"/>
  <c r="F84" i="9" a="1"/>
  <c r="F84" i="9" s="1"/>
  <c r="G100" i="9" a="1"/>
  <c r="G100" i="9" s="1"/>
  <c r="G83" i="9" a="1"/>
  <c r="G83" i="9" s="1"/>
  <c r="L97" i="9" a="1"/>
  <c r="L97" i="9" s="1"/>
  <c r="L98" i="9" a="1"/>
  <c r="L98" i="9" s="1"/>
  <c r="L80" i="9" a="1"/>
  <c r="L80" i="9" s="1"/>
  <c r="L85" i="9" a="1"/>
  <c r="L85" i="9" s="1"/>
  <c r="L86" i="9" a="1"/>
  <c r="L86" i="9" s="1"/>
  <c r="L102" i="9" a="1"/>
  <c r="L102" i="9" s="1"/>
  <c r="L103" i="9" a="1"/>
  <c r="L103" i="9" s="1"/>
  <c r="L81" i="9" a="1"/>
  <c r="L81" i="9" s="1"/>
  <c r="G34" i="9"/>
  <c r="Q78" i="5"/>
  <c r="H33" i="9"/>
  <c r="K69" i="9"/>
  <c r="K116" i="9"/>
  <c r="F115" i="9"/>
  <c r="L61" i="9"/>
  <c r="L20" i="9"/>
  <c r="L58" i="9" s="1"/>
  <c r="M11" i="9"/>
  <c r="L41" i="9"/>
  <c r="L38" i="9"/>
  <c r="L25" i="9"/>
  <c r="L37" i="9"/>
  <c r="L26" i="9"/>
  <c r="L23" i="9"/>
  <c r="L40" i="9"/>
  <c r="L42" i="9"/>
  <c r="L24" i="9"/>
  <c r="M117" i="5"/>
  <c r="M114" i="5"/>
  <c r="N114" i="5" s="1"/>
  <c r="M129" i="5"/>
  <c r="G40" i="5" a="1"/>
  <c r="G40" i="5" s="1"/>
  <c r="G42" i="5" s="1"/>
  <c r="AC14" i="5"/>
  <c r="AA60" i="5"/>
  <c r="V140" i="3" s="1"/>
  <c r="AT80" i="3"/>
  <c r="AM76" i="3"/>
  <c r="AM79" i="3"/>
  <c r="AM78" i="3"/>
  <c r="AM77" i="3"/>
  <c r="AM75" i="3"/>
  <c r="AM74" i="3"/>
  <c r="W12" i="3"/>
  <c r="W13" i="3" s="1"/>
  <c r="C26" i="3"/>
  <c r="C50" i="3"/>
  <c r="AM118" i="3"/>
  <c r="AL12" i="3"/>
  <c r="AL117" i="3"/>
  <c r="AL118" i="3"/>
  <c r="AL116" i="3"/>
  <c r="AL114" i="3"/>
  <c r="AL119" i="3"/>
  <c r="AL115" i="3"/>
  <c r="C104" i="3"/>
  <c r="C119" i="3" s="1"/>
  <c r="C131" i="3" s="1"/>
  <c r="C118" i="3"/>
  <c r="C130" i="3" s="1"/>
  <c r="AL11" i="3"/>
  <c r="G37" i="9"/>
  <c r="AA17" i="5"/>
  <c r="AA73" i="5" s="1"/>
  <c r="AA75" i="5" s="1"/>
  <c r="AC13" i="5"/>
  <c r="AC15" i="5" s="1"/>
  <c r="AC16" i="5" s="1"/>
  <c r="O129" i="5"/>
  <c r="M131" i="5" l="1"/>
  <c r="O131" i="5"/>
  <c r="O132" i="5"/>
  <c r="I82" i="9" a="1"/>
  <c r="I82" i="9" s="1"/>
  <c r="U19" i="5"/>
  <c r="T24" i="5"/>
  <c r="U61" i="5"/>
  <c r="U77" i="5" s="1"/>
  <c r="J21" i="9"/>
  <c r="J27" i="9" s="1"/>
  <c r="J32" i="9" s="1"/>
  <c r="J99" i="9" s="1" a="1"/>
  <c r="J99" i="9" s="1"/>
  <c r="R61" i="5"/>
  <c r="S63" i="5"/>
  <c r="I29" i="9" s="1"/>
  <c r="S62" i="5"/>
  <c r="I28" i="9" s="1"/>
  <c r="V20" i="5"/>
  <c r="W24" i="5"/>
  <c r="W64" i="5"/>
  <c r="V64" i="5" s="1"/>
  <c r="F44" i="9"/>
  <c r="F46" i="9"/>
  <c r="E59" i="9" s="1"/>
  <c r="O118" i="5"/>
  <c r="G39" i="9"/>
  <c r="G43" i="9" s="1"/>
  <c r="AS68" i="5"/>
  <c r="AR68" i="5" s="1"/>
  <c r="AO62" i="5"/>
  <c r="AN61" i="5"/>
  <c r="AO63" i="5"/>
  <c r="AQ61" i="5"/>
  <c r="R111" i="5"/>
  <c r="P78" i="5"/>
  <c r="Q79" i="5"/>
  <c r="G101" i="9" a="1"/>
  <c r="G101" i="9" s="1"/>
  <c r="G84" i="9" a="1"/>
  <c r="G84" i="9" s="1"/>
  <c r="M98" i="9" a="1"/>
  <c r="M98" i="9" s="1"/>
  <c r="M86" i="9" a="1"/>
  <c r="M86" i="9" s="1"/>
  <c r="M80" i="9" a="1"/>
  <c r="M80" i="9" s="1"/>
  <c r="M102" i="9" a="1"/>
  <c r="M102" i="9" s="1"/>
  <c r="M85" i="9" a="1"/>
  <c r="M85" i="9" s="1"/>
  <c r="M103" i="9" a="1"/>
  <c r="M103" i="9" s="1"/>
  <c r="M97" i="9" a="1"/>
  <c r="M97" i="9" s="1"/>
  <c r="M81" i="9" a="1"/>
  <c r="M81" i="9" s="1"/>
  <c r="H100" i="9" a="1"/>
  <c r="H100" i="9" s="1"/>
  <c r="H83" i="9" a="1"/>
  <c r="H83" i="9" s="1"/>
  <c r="S78" i="5"/>
  <c r="I33" i="9"/>
  <c r="H34" i="9"/>
  <c r="M117" i="9"/>
  <c r="L69" i="9"/>
  <c r="L116" i="9"/>
  <c r="M20" i="9"/>
  <c r="M58" i="9" s="1"/>
  <c r="M61" i="9"/>
  <c r="I55" i="9"/>
  <c r="I68" i="9" s="1"/>
  <c r="I115" i="9" s="1"/>
  <c r="H55" i="9"/>
  <c r="H68" i="9" s="1"/>
  <c r="N11" i="9"/>
  <c r="M41" i="9"/>
  <c r="M25" i="9"/>
  <c r="M38" i="9"/>
  <c r="M40" i="9"/>
  <c r="M37" i="9"/>
  <c r="M23" i="9"/>
  <c r="M26" i="9"/>
  <c r="M42" i="9"/>
  <c r="M24" i="9"/>
  <c r="O116" i="5"/>
  <c r="O114" i="5"/>
  <c r="P114" i="5" s="1"/>
  <c r="H29" i="5"/>
  <c r="H37" i="9"/>
  <c r="AE14" i="5"/>
  <c r="AC60" i="5"/>
  <c r="W140" i="3" s="1"/>
  <c r="AU80" i="3"/>
  <c r="X12" i="3"/>
  <c r="X13" i="3" s="1"/>
  <c r="AN76" i="3"/>
  <c r="AN77" i="3"/>
  <c r="AN74" i="3"/>
  <c r="AN75" i="3"/>
  <c r="AN78" i="3"/>
  <c r="AN79" i="3"/>
  <c r="AN12" i="3"/>
  <c r="C27" i="3"/>
  <c r="C51" i="3"/>
  <c r="AM12" i="3"/>
  <c r="AM117" i="3"/>
  <c r="AM119" i="3"/>
  <c r="AM115" i="3"/>
  <c r="AM114" i="3"/>
  <c r="AM116" i="3"/>
  <c r="AM11" i="3"/>
  <c r="Q129" i="5"/>
  <c r="AC17" i="5"/>
  <c r="AC73" i="5" s="1"/>
  <c r="AC75" i="5" s="1"/>
  <c r="AE13" i="5"/>
  <c r="AE15" i="5" s="1"/>
  <c r="AE16" i="5" s="1"/>
  <c r="Q131" i="5" l="1"/>
  <c r="Q132" i="5" s="1"/>
  <c r="G49" i="9"/>
  <c r="G50" i="9"/>
  <c r="G67" i="9" s="1"/>
  <c r="G113" i="9" s="1"/>
  <c r="F49" i="9"/>
  <c r="F50" i="9"/>
  <c r="M132" i="5"/>
  <c r="J82" i="9" a="1"/>
  <c r="J82" i="9" s="1"/>
  <c r="W19" i="5"/>
  <c r="V24" i="5"/>
  <c r="W61" i="5"/>
  <c r="K21" i="9"/>
  <c r="K27" i="9" s="1"/>
  <c r="K32" i="9" s="1"/>
  <c r="K99" i="9" s="1" a="1"/>
  <c r="K99" i="9" s="1"/>
  <c r="X20" i="5"/>
  <c r="U63" i="5"/>
  <c r="J29" i="9" s="1"/>
  <c r="U62" i="5"/>
  <c r="J28" i="9" s="1"/>
  <c r="T61" i="5"/>
  <c r="F66" i="9"/>
  <c r="F112" i="9" s="1"/>
  <c r="G44" i="9"/>
  <c r="G46" i="9"/>
  <c r="G51" i="9" s="1"/>
  <c r="Q118" i="5"/>
  <c r="H39" i="9"/>
  <c r="H43" i="9" s="1"/>
  <c r="Y12" i="3"/>
  <c r="Y13" i="3" s="1"/>
  <c r="X138" i="3"/>
  <c r="X136" i="3"/>
  <c r="AQ62" i="5"/>
  <c r="AQ63" i="5"/>
  <c r="AP61" i="5"/>
  <c r="AS61" i="5"/>
  <c r="AU68" i="5"/>
  <c r="AT68" i="5" s="1"/>
  <c r="S79" i="5"/>
  <c r="R78" i="5"/>
  <c r="H101" i="9" a="1"/>
  <c r="H101" i="9" s="1"/>
  <c r="H84" i="9" a="1"/>
  <c r="H84" i="9" s="1"/>
  <c r="I83" i="9" a="1"/>
  <c r="I83" i="9" s="1"/>
  <c r="I100" i="9" a="1"/>
  <c r="I100" i="9" s="1"/>
  <c r="N86" i="9" a="1"/>
  <c r="N86" i="9" s="1"/>
  <c r="N80" i="9" a="1"/>
  <c r="N80" i="9" s="1"/>
  <c r="N102" i="9" a="1"/>
  <c r="N102" i="9" s="1"/>
  <c r="N98" i="9" a="1"/>
  <c r="N98" i="9" s="1"/>
  <c r="N85" i="9" a="1"/>
  <c r="N85" i="9" s="1"/>
  <c r="N103" i="9" a="1"/>
  <c r="N103" i="9" s="1"/>
  <c r="N97" i="9" a="1"/>
  <c r="N97" i="9" s="1"/>
  <c r="N81" i="9" a="1"/>
  <c r="N81" i="9" s="1"/>
  <c r="T111" i="5"/>
  <c r="U78" i="5"/>
  <c r="J33" i="9"/>
  <c r="I34" i="9"/>
  <c r="M69" i="9"/>
  <c r="M116" i="9"/>
  <c r="H115" i="9"/>
  <c r="N20" i="9"/>
  <c r="N58" i="9" s="1"/>
  <c r="O11" i="9"/>
  <c r="N25" i="9"/>
  <c r="N41" i="9"/>
  <c r="N38" i="9"/>
  <c r="N26" i="9"/>
  <c r="N23" i="9"/>
  <c r="N40" i="9"/>
  <c r="N37" i="9"/>
  <c r="N42" i="9"/>
  <c r="N24" i="9"/>
  <c r="Q114" i="5"/>
  <c r="R114" i="5" s="1"/>
  <c r="Q116" i="5"/>
  <c r="G29" i="5" a="1"/>
  <c r="G29" i="5" s="1"/>
  <c r="I29" i="5" a="1"/>
  <c r="I29" i="5" s="1"/>
  <c r="F29" i="5" s="1" a="1"/>
  <c r="F29" i="5" s="1"/>
  <c r="AG14" i="5"/>
  <c r="AE60" i="5"/>
  <c r="X140" i="3" s="1"/>
  <c r="AV80" i="3"/>
  <c r="AO12" i="3"/>
  <c r="AO76" i="3"/>
  <c r="AO78" i="3"/>
  <c r="AO79" i="3"/>
  <c r="AO75" i="3"/>
  <c r="AO74" i="3"/>
  <c r="AO77" i="3"/>
  <c r="AN117" i="3"/>
  <c r="AN119" i="3"/>
  <c r="AN115" i="3"/>
  <c r="AN114" i="3"/>
  <c r="AN116" i="3"/>
  <c r="AN118" i="3"/>
  <c r="C28" i="3"/>
  <c r="C52" i="3"/>
  <c r="AN11" i="3"/>
  <c r="AE17" i="5"/>
  <c r="AE73" i="5" s="1"/>
  <c r="AE75" i="5" s="1"/>
  <c r="AG13" i="5"/>
  <c r="AG15" i="5" s="1"/>
  <c r="AG16" i="5" s="1"/>
  <c r="S129" i="5"/>
  <c r="Z12" i="3" l="1"/>
  <c r="Z13" i="3" s="1"/>
  <c r="S131" i="5"/>
  <c r="H49" i="9"/>
  <c r="H50" i="9"/>
  <c r="H67" i="9" s="1"/>
  <c r="H113" i="9" s="1"/>
  <c r="F59" i="9"/>
  <c r="F60" i="9" s="1"/>
  <c r="G66" i="9"/>
  <c r="G112" i="9" s="1"/>
  <c r="K82" i="9" a="1"/>
  <c r="K82" i="9" s="1"/>
  <c r="Z20" i="5"/>
  <c r="V61" i="5"/>
  <c r="W62" i="5"/>
  <c r="K28" i="9" s="1"/>
  <c r="W63" i="5"/>
  <c r="K29" i="9" s="1"/>
  <c r="H44" i="9"/>
  <c r="H46" i="9"/>
  <c r="G59" i="9" s="1"/>
  <c r="G60" i="9" s="1"/>
  <c r="F67" i="9"/>
  <c r="F113" i="9" s="1"/>
  <c r="Z138" i="3"/>
  <c r="Z136" i="3"/>
  <c r="Y138" i="3"/>
  <c r="Y136" i="3"/>
  <c r="AR61" i="5"/>
  <c r="AS62" i="5"/>
  <c r="AS63" i="5"/>
  <c r="G47" i="5" a="1"/>
  <c r="G47" i="5" s="1"/>
  <c r="G50" i="5" s="1"/>
  <c r="AW68" i="5"/>
  <c r="AV68" i="5" s="1"/>
  <c r="AU61" i="5"/>
  <c r="I101" i="9" a="1"/>
  <c r="I101" i="9" s="1"/>
  <c r="I84" i="9" a="1"/>
  <c r="I84" i="9" s="1"/>
  <c r="O101" i="9" a="1"/>
  <c r="O101" i="9" s="1"/>
  <c r="O86" i="9" a="1"/>
  <c r="O86" i="9" s="1"/>
  <c r="O82" i="9" a="1"/>
  <c r="O82" i="9" s="1"/>
  <c r="O100" i="9" a="1"/>
  <c r="O100" i="9" s="1"/>
  <c r="O96" i="9" a="1"/>
  <c r="O96" i="9" s="1"/>
  <c r="O85" i="9" a="1"/>
  <c r="O85" i="9" s="1"/>
  <c r="O98" i="9" a="1"/>
  <c r="O98" i="9" s="1"/>
  <c r="O77" i="9" a="1"/>
  <c r="O77" i="9" s="1"/>
  <c r="O66" i="9"/>
  <c r="O112" i="9" s="1"/>
  <c r="O78" i="9" a="1"/>
  <c r="O78" i="9" s="1"/>
  <c r="O80" i="9" a="1"/>
  <c r="O80" i="9" s="1"/>
  <c r="O83" i="9" a="1"/>
  <c r="O83" i="9" s="1"/>
  <c r="O94" i="9" a="1"/>
  <c r="O94" i="9" s="1"/>
  <c r="O102" i="9" a="1"/>
  <c r="O102" i="9" s="1"/>
  <c r="O79" i="9" a="1"/>
  <c r="O79" i="9" s="1"/>
  <c r="O103" i="9" a="1"/>
  <c r="O103" i="9" s="1"/>
  <c r="O99" i="9" a="1"/>
  <c r="O99" i="9" s="1"/>
  <c r="O97" i="9" a="1"/>
  <c r="O97" i="9" s="1"/>
  <c r="O95" i="9" a="1"/>
  <c r="O95" i="9" s="1"/>
  <c r="O84" i="9" a="1"/>
  <c r="O84" i="9" s="1"/>
  <c r="O81" i="9" a="1"/>
  <c r="O81" i="9" s="1"/>
  <c r="J83" i="9" a="1"/>
  <c r="J83" i="9" s="1"/>
  <c r="J100" i="9" a="1"/>
  <c r="J100" i="9" s="1"/>
  <c r="J34" i="9"/>
  <c r="V111" i="5"/>
  <c r="F51" i="9"/>
  <c r="T78" i="5"/>
  <c r="U79" i="5"/>
  <c r="O117" i="9"/>
  <c r="O119" i="9" a="1"/>
  <c r="O119" i="9" s="1"/>
  <c r="O71" i="9" a="1"/>
  <c r="O71" i="9" s="1"/>
  <c r="O105" i="9"/>
  <c r="O20" i="9"/>
  <c r="O58" i="9" s="1"/>
  <c r="O61" i="9"/>
  <c r="K55" i="9"/>
  <c r="K68" i="9" s="1"/>
  <c r="K115" i="9" s="1"/>
  <c r="J55" i="9"/>
  <c r="J68" i="9" s="1"/>
  <c r="P11" i="9"/>
  <c r="O25" i="9"/>
  <c r="O38" i="9"/>
  <c r="O41" i="9"/>
  <c r="O26" i="9"/>
  <c r="O40" i="9"/>
  <c r="O23" i="9"/>
  <c r="O24" i="9"/>
  <c r="O42" i="9"/>
  <c r="O37" i="9"/>
  <c r="AO117" i="3"/>
  <c r="AO115" i="3"/>
  <c r="AO119" i="3"/>
  <c r="AO116" i="3"/>
  <c r="AO118" i="3"/>
  <c r="AP116" i="3"/>
  <c r="AO114" i="3"/>
  <c r="AI14" i="5"/>
  <c r="AG60" i="5"/>
  <c r="Y140" i="3" s="1"/>
  <c r="AW80" i="3"/>
  <c r="AP76" i="3"/>
  <c r="AP77" i="3"/>
  <c r="AP74" i="3"/>
  <c r="AP75" i="3"/>
  <c r="AP79" i="3"/>
  <c r="AP78" i="3"/>
  <c r="C29" i="3"/>
  <c r="C53" i="3"/>
  <c r="AA12" i="3"/>
  <c r="AA13" i="3" s="1"/>
  <c r="AO11" i="3"/>
  <c r="U129" i="5"/>
  <c r="AG17" i="5"/>
  <c r="AG73" i="5" s="1"/>
  <c r="AG75" i="5" s="1"/>
  <c r="AI13" i="5"/>
  <c r="AI15" i="5" s="1"/>
  <c r="AI16" i="5" s="1"/>
  <c r="U131" i="5" l="1"/>
  <c r="I49" i="9"/>
  <c r="I50" i="9"/>
  <c r="I67" i="9" s="1"/>
  <c r="I113" i="9" s="1"/>
  <c r="S132" i="5"/>
  <c r="G70" i="9"/>
  <c r="AB20" i="5"/>
  <c r="H51" i="9"/>
  <c r="H66" i="9"/>
  <c r="H112" i="9" s="1"/>
  <c r="S118" i="5"/>
  <c r="S114" i="5"/>
  <c r="T114" i="5" s="1"/>
  <c r="I39" i="9"/>
  <c r="I43" i="9" s="1"/>
  <c r="F70" i="9"/>
  <c r="AA136" i="3"/>
  <c r="AA138" i="3"/>
  <c r="AW61" i="5"/>
  <c r="H68" i="5"/>
  <c r="I68" i="5" a="1"/>
  <c r="I68" i="5" s="1"/>
  <c r="F68" i="5" s="1" a="1"/>
  <c r="F68" i="5" s="1"/>
  <c r="AT61" i="5"/>
  <c r="AU63" i="5"/>
  <c r="AU62" i="5"/>
  <c r="I50" i="5" a="1"/>
  <c r="I50" i="5" s="1"/>
  <c r="F50" i="5" s="1" a="1"/>
  <c r="F50" i="5" s="1"/>
  <c r="G68" i="5" a="1"/>
  <c r="G68" i="5" s="1"/>
  <c r="J101" i="9" a="1"/>
  <c r="J101" i="9" s="1"/>
  <c r="J84" i="9" a="1"/>
  <c r="J84" i="9" s="1"/>
  <c r="P77" i="9" a="1"/>
  <c r="P77" i="9" s="1"/>
  <c r="P66" i="9"/>
  <c r="P112" i="9" s="1"/>
  <c r="P86" i="9" a="1"/>
  <c r="P86" i="9" s="1"/>
  <c r="P82" i="9" a="1"/>
  <c r="P82" i="9" s="1"/>
  <c r="P83" i="9" a="1"/>
  <c r="P83" i="9" s="1"/>
  <c r="P101" i="9" a="1"/>
  <c r="P101" i="9" s="1"/>
  <c r="P78" i="9" a="1"/>
  <c r="P78" i="9" s="1"/>
  <c r="P80" i="9" a="1"/>
  <c r="P80" i="9" s="1"/>
  <c r="P85" i="9" a="1"/>
  <c r="P85" i="9" s="1"/>
  <c r="P94" i="9" a="1"/>
  <c r="P94" i="9" s="1"/>
  <c r="P102" i="9" a="1"/>
  <c r="P102" i="9" s="1"/>
  <c r="P100" i="9" a="1"/>
  <c r="P100" i="9" s="1"/>
  <c r="P96" i="9" a="1"/>
  <c r="P96" i="9" s="1"/>
  <c r="P103" i="9" a="1"/>
  <c r="P103" i="9" s="1"/>
  <c r="P79" i="9" a="1"/>
  <c r="P79" i="9" s="1"/>
  <c r="P99" i="9" a="1"/>
  <c r="P99" i="9" s="1"/>
  <c r="P97" i="9" a="1"/>
  <c r="P97" i="9" s="1"/>
  <c r="P95" i="9" a="1"/>
  <c r="P95" i="9" s="1"/>
  <c r="P84" i="9" a="1"/>
  <c r="P84" i="9" s="1"/>
  <c r="P98" i="9" a="1"/>
  <c r="P98" i="9" s="1"/>
  <c r="P81" i="9" a="1"/>
  <c r="P81" i="9" s="1"/>
  <c r="P117" i="9"/>
  <c r="P119" i="9" a="1"/>
  <c r="P119" i="9" s="1"/>
  <c r="O69" i="9"/>
  <c r="O116" i="9"/>
  <c r="J115" i="9"/>
  <c r="P71" i="9" a="1"/>
  <c r="P71" i="9" s="1"/>
  <c r="P105" i="9"/>
  <c r="P61" i="9"/>
  <c r="P20" i="9"/>
  <c r="P58" i="9" s="1"/>
  <c r="L55" i="9"/>
  <c r="L68" i="9" s="1"/>
  <c r="L115" i="9" s="1"/>
  <c r="Q11" i="9"/>
  <c r="P39" i="9"/>
  <c r="P25" i="9"/>
  <c r="P41" i="9"/>
  <c r="P26" i="9"/>
  <c r="P38" i="9"/>
  <c r="P23" i="9"/>
  <c r="P42" i="9"/>
  <c r="P37" i="9"/>
  <c r="P40" i="9"/>
  <c r="P21" i="9"/>
  <c r="P24" i="9"/>
  <c r="AP12" i="3"/>
  <c r="AP114" i="3"/>
  <c r="AP115" i="3"/>
  <c r="AP118" i="3"/>
  <c r="AP117" i="3"/>
  <c r="AP119" i="3"/>
  <c r="I30" i="5" a="1"/>
  <c r="I30" i="5" s="1"/>
  <c r="F30" i="5" s="1" a="1"/>
  <c r="F30" i="5" s="1"/>
  <c r="H30" i="5"/>
  <c r="G30" i="5" a="1"/>
  <c r="G30" i="5" s="1"/>
  <c r="AK14" i="5"/>
  <c r="AI60" i="5"/>
  <c r="Z140" i="3" s="1"/>
  <c r="AX80" i="3"/>
  <c r="AY80" i="3" s="1"/>
  <c r="AQ76" i="3"/>
  <c r="AQ79" i="3"/>
  <c r="AQ75" i="3"/>
  <c r="AQ78" i="3"/>
  <c r="AQ74" i="3"/>
  <c r="AQ77" i="3"/>
  <c r="C30" i="3"/>
  <c r="C54" i="3"/>
  <c r="AQ114" i="3"/>
  <c r="AQ118" i="3"/>
  <c r="AQ116" i="3"/>
  <c r="AQ117" i="3"/>
  <c r="AQ119" i="3"/>
  <c r="AQ115" i="3"/>
  <c r="AB12" i="3"/>
  <c r="AB13" i="3" s="1"/>
  <c r="AP11" i="3"/>
  <c r="AQ12" i="3"/>
  <c r="AI17" i="5"/>
  <c r="AI73" i="5" s="1"/>
  <c r="AI75" i="5" s="1"/>
  <c r="AK13" i="5"/>
  <c r="AK15" i="5" s="1"/>
  <c r="AK16" i="5" s="1"/>
  <c r="J49" i="9" l="1"/>
  <c r="J50" i="9"/>
  <c r="J67" i="9" s="1"/>
  <c r="J113" i="9" s="1"/>
  <c r="U132" i="5"/>
  <c r="AE64" i="5"/>
  <c r="AD20" i="5"/>
  <c r="AE24" i="5"/>
  <c r="H70" i="9"/>
  <c r="I46" i="9"/>
  <c r="I44" i="9"/>
  <c r="U118" i="5"/>
  <c r="U114" i="5"/>
  <c r="V114" i="5" s="1"/>
  <c r="J39" i="9"/>
  <c r="J43" i="9" s="1"/>
  <c r="AB136" i="3"/>
  <c r="AB138" i="3"/>
  <c r="AW62" i="5"/>
  <c r="AV61" i="5"/>
  <c r="AW63" i="5"/>
  <c r="Q101" i="9" a="1"/>
  <c r="Q101" i="9" s="1"/>
  <c r="Q81" i="9" a="1"/>
  <c r="Q81" i="9" s="1"/>
  <c r="Q66" i="9"/>
  <c r="Q112" i="9" s="1"/>
  <c r="Q86" i="9" a="1"/>
  <c r="Q86" i="9" s="1"/>
  <c r="Q82" i="9" a="1"/>
  <c r="Q82" i="9" s="1"/>
  <c r="Q77" i="9" a="1"/>
  <c r="Q77" i="9" s="1"/>
  <c r="Q102" i="9" a="1"/>
  <c r="Q102" i="9" s="1"/>
  <c r="Q94" i="9" a="1"/>
  <c r="Q94" i="9" s="1"/>
  <c r="Q100" i="9" a="1"/>
  <c r="Q100" i="9" s="1"/>
  <c r="Q96" i="9" a="1"/>
  <c r="Q96" i="9" s="1"/>
  <c r="Q80" i="9" a="1"/>
  <c r="Q80" i="9" s="1"/>
  <c r="Q78" i="9" a="1"/>
  <c r="Q78" i="9" s="1"/>
  <c r="Q98" i="9" a="1"/>
  <c r="Q98" i="9" s="1"/>
  <c r="Q103" i="9" a="1"/>
  <c r="Q103" i="9" s="1"/>
  <c r="Q83" i="9" a="1"/>
  <c r="Q83" i="9" s="1"/>
  <c r="Q85" i="9" a="1"/>
  <c r="Q85" i="9" s="1"/>
  <c r="Q99" i="9" a="1"/>
  <c r="Q99" i="9" s="1"/>
  <c r="Q97" i="9" a="1"/>
  <c r="Q97" i="9" s="1"/>
  <c r="Q95" i="9" a="1"/>
  <c r="Q95" i="9" s="1"/>
  <c r="Q79" i="9" a="1"/>
  <c r="Q79" i="9" s="1"/>
  <c r="Q84" i="9" a="1"/>
  <c r="Q84" i="9" s="1"/>
  <c r="Q117" i="9"/>
  <c r="Q119" i="9" a="1"/>
  <c r="Q119" i="9" s="1"/>
  <c r="P69" i="9"/>
  <c r="P116" i="9"/>
  <c r="Q71" i="9" a="1"/>
  <c r="Q71" i="9" s="1"/>
  <c r="Q105" i="9"/>
  <c r="Q20" i="9"/>
  <c r="Q58" i="9" s="1"/>
  <c r="Q61" i="9"/>
  <c r="M55" i="9"/>
  <c r="M68" i="9" s="1"/>
  <c r="M115" i="9" s="1"/>
  <c r="P43" i="9"/>
  <c r="R11" i="9"/>
  <c r="Q42" i="9"/>
  <c r="Q39" i="9"/>
  <c r="Q26" i="9"/>
  <c r="Q41" i="9"/>
  <c r="Q23" i="9"/>
  <c r="Q38" i="9"/>
  <c r="Q25" i="9"/>
  <c r="Q37" i="9"/>
  <c r="Q40" i="9"/>
  <c r="Q21" i="9"/>
  <c r="Q24" i="9"/>
  <c r="AM14" i="5"/>
  <c r="AK60" i="5"/>
  <c r="AA140" i="3" s="1"/>
  <c r="AZ80" i="3"/>
  <c r="BA80" i="3" s="1"/>
  <c r="BB80" i="3" s="1"/>
  <c r="AR76" i="3"/>
  <c r="AR74" i="3"/>
  <c r="AR78" i="3"/>
  <c r="AR79" i="3"/>
  <c r="AR75" i="3"/>
  <c r="AR77" i="3"/>
  <c r="C31" i="3"/>
  <c r="C56" i="3" s="1"/>
  <c r="C55" i="3"/>
  <c r="AR114" i="3"/>
  <c r="AR116" i="3"/>
  <c r="AR117" i="3"/>
  <c r="AR118" i="3"/>
  <c r="AR119" i="3"/>
  <c r="AR115" i="3"/>
  <c r="AQ11" i="3"/>
  <c r="AR12" i="3"/>
  <c r="AK17" i="5"/>
  <c r="AK73" i="5" s="1"/>
  <c r="AK75" i="5" s="1"/>
  <c r="AM13" i="5"/>
  <c r="AM15" i="5" s="1"/>
  <c r="AM16" i="5" s="1"/>
  <c r="AE19" i="5" l="1"/>
  <c r="O21" i="9"/>
  <c r="J46" i="9"/>
  <c r="J44" i="9"/>
  <c r="I51" i="9"/>
  <c r="H59" i="9"/>
  <c r="H60" i="9" s="1"/>
  <c r="I66" i="9"/>
  <c r="R77" i="9" a="1"/>
  <c r="R77" i="9" s="1"/>
  <c r="R100" i="9" a="1"/>
  <c r="R100" i="9" s="1"/>
  <c r="R96" i="9" a="1"/>
  <c r="R96" i="9" s="1"/>
  <c r="R103" i="9" a="1"/>
  <c r="R103" i="9" s="1"/>
  <c r="R84" i="9" a="1"/>
  <c r="R84" i="9" s="1"/>
  <c r="R101" i="9" a="1"/>
  <c r="R101" i="9" s="1"/>
  <c r="R81" i="9" a="1"/>
  <c r="R81" i="9" s="1"/>
  <c r="R102" i="9" a="1"/>
  <c r="R102" i="9" s="1"/>
  <c r="R66" i="9"/>
  <c r="R112" i="9" s="1"/>
  <c r="R86" i="9" a="1"/>
  <c r="R86" i="9" s="1"/>
  <c r="R78" i="9" a="1"/>
  <c r="R78" i="9" s="1"/>
  <c r="R82" i="9" a="1"/>
  <c r="R82" i="9" s="1"/>
  <c r="R80" i="9" a="1"/>
  <c r="R80" i="9" s="1"/>
  <c r="R99" i="9" a="1"/>
  <c r="R99" i="9" s="1"/>
  <c r="R97" i="9" a="1"/>
  <c r="R97" i="9" s="1"/>
  <c r="R95" i="9" a="1"/>
  <c r="R95" i="9" s="1"/>
  <c r="R83" i="9" a="1"/>
  <c r="R83" i="9" s="1"/>
  <c r="R85" i="9" a="1"/>
  <c r="R85" i="9" s="1"/>
  <c r="R79" i="9" a="1"/>
  <c r="R79" i="9" s="1"/>
  <c r="R98" i="9" a="1"/>
  <c r="R98" i="9" s="1"/>
  <c r="R94" i="9" a="1"/>
  <c r="R94" i="9" s="1"/>
  <c r="R117" i="9"/>
  <c r="R119" i="9" a="1"/>
  <c r="R119" i="9" s="1"/>
  <c r="Q69" i="9"/>
  <c r="Q116" i="9"/>
  <c r="R71" i="9" a="1"/>
  <c r="R71" i="9" s="1"/>
  <c r="R105" i="9"/>
  <c r="R61" i="9"/>
  <c r="R20" i="9"/>
  <c r="R58" i="9" s="1"/>
  <c r="S11" i="9"/>
  <c r="R39" i="9"/>
  <c r="R42" i="9"/>
  <c r="R23" i="9"/>
  <c r="R26" i="9"/>
  <c r="R41" i="9"/>
  <c r="R24" i="9"/>
  <c r="R38" i="9"/>
  <c r="R25" i="9"/>
  <c r="R40" i="9"/>
  <c r="R21" i="9"/>
  <c r="R37" i="9"/>
  <c r="Q43" i="9"/>
  <c r="AO14" i="5"/>
  <c r="AQ14" i="5" s="1"/>
  <c r="AM60" i="5"/>
  <c r="AB140" i="3" s="1"/>
  <c r="BC80" i="3"/>
  <c r="AS76" i="3"/>
  <c r="AS74" i="3"/>
  <c r="AS77" i="3"/>
  <c r="AS75" i="3"/>
  <c r="AS79" i="3"/>
  <c r="AS78" i="3"/>
  <c r="AS115" i="3"/>
  <c r="AS114" i="3"/>
  <c r="AS119" i="3"/>
  <c r="AS118" i="3"/>
  <c r="AS117" i="3"/>
  <c r="AS116" i="3"/>
  <c r="AR11" i="3"/>
  <c r="AS12" i="3"/>
  <c r="AM17" i="5"/>
  <c r="AM73" i="5" s="1"/>
  <c r="AM75" i="5" s="1"/>
  <c r="AO13" i="5"/>
  <c r="I112" i="9" l="1"/>
  <c r="I70" i="9"/>
  <c r="J51" i="9"/>
  <c r="J66" i="9"/>
  <c r="I59" i="9"/>
  <c r="I60" i="9" s="1"/>
  <c r="S102" i="9" a="1"/>
  <c r="S102" i="9" s="1"/>
  <c r="S77" i="9" a="1"/>
  <c r="S77" i="9" s="1"/>
  <c r="S100" i="9" a="1"/>
  <c r="S100" i="9" s="1"/>
  <c r="S96" i="9" a="1"/>
  <c r="S96" i="9" s="1"/>
  <c r="S66" i="9"/>
  <c r="S112" i="9" s="1"/>
  <c r="S80" i="9" a="1"/>
  <c r="S80" i="9" s="1"/>
  <c r="S97" i="9" a="1"/>
  <c r="S97" i="9" s="1"/>
  <c r="S78" i="9" a="1"/>
  <c r="S78" i="9" s="1"/>
  <c r="S81" i="9" a="1"/>
  <c r="S81" i="9" s="1"/>
  <c r="S99" i="9" a="1"/>
  <c r="S99" i="9" s="1"/>
  <c r="S95" i="9" a="1"/>
  <c r="S95" i="9" s="1"/>
  <c r="S84" i="9" a="1"/>
  <c r="S84" i="9" s="1"/>
  <c r="S86" i="9" a="1"/>
  <c r="S86" i="9" s="1"/>
  <c r="S82" i="9" a="1"/>
  <c r="S82" i="9" s="1"/>
  <c r="S103" i="9" a="1"/>
  <c r="S103" i="9" s="1"/>
  <c r="S83" i="9" a="1"/>
  <c r="S83" i="9" s="1"/>
  <c r="S85" i="9" a="1"/>
  <c r="S85" i="9" s="1"/>
  <c r="S98" i="9" a="1"/>
  <c r="S98" i="9" s="1"/>
  <c r="S94" i="9" a="1"/>
  <c r="S94" i="9" s="1"/>
  <c r="S79" i="9" a="1"/>
  <c r="S79" i="9" s="1"/>
  <c r="S101" i="9" a="1"/>
  <c r="S101" i="9" s="1"/>
  <c r="S117" i="9"/>
  <c r="S119" i="9" a="1"/>
  <c r="S119" i="9" s="1"/>
  <c r="R69" i="9"/>
  <c r="R116" i="9"/>
  <c r="S71" i="9" a="1"/>
  <c r="S71" i="9" s="1"/>
  <c r="S105" i="9"/>
  <c r="S20" i="9"/>
  <c r="S58" i="9" s="1"/>
  <c r="S61" i="9"/>
  <c r="O55" i="9"/>
  <c r="O68" i="9" s="1"/>
  <c r="O115" i="9" s="1"/>
  <c r="S42" i="9"/>
  <c r="S39" i="9"/>
  <c r="S26" i="9"/>
  <c r="S28" i="9"/>
  <c r="S23" i="9"/>
  <c r="S38" i="9"/>
  <c r="S24" i="9"/>
  <c r="S41" i="9"/>
  <c r="S21" i="9"/>
  <c r="S40" i="9"/>
  <c r="S25" i="9"/>
  <c r="S22" i="9"/>
  <c r="S37" i="9"/>
  <c r="S29" i="9"/>
  <c r="R43" i="9"/>
  <c r="AS14" i="5"/>
  <c r="AS60" i="5" s="1"/>
  <c r="AQ60" i="5"/>
  <c r="AO15" i="5"/>
  <c r="AO16" i="5" s="1"/>
  <c r="AO17" i="5" s="1"/>
  <c r="AO73" i="5" s="1"/>
  <c r="AO75" i="5" s="1"/>
  <c r="AQ13" i="5"/>
  <c r="AO60" i="5"/>
  <c r="BD80" i="3"/>
  <c r="AT76" i="3"/>
  <c r="AT78" i="3"/>
  <c r="AT77" i="3"/>
  <c r="AT74" i="3"/>
  <c r="AT79" i="3"/>
  <c r="AT75" i="3"/>
  <c r="AT116" i="3"/>
  <c r="AT119" i="3"/>
  <c r="AT114" i="3"/>
  <c r="AT117" i="3"/>
  <c r="AT118" i="3"/>
  <c r="AT115" i="3"/>
  <c r="AS11" i="3"/>
  <c r="AT12" i="3"/>
  <c r="J112" i="9" l="1"/>
  <c r="J70" i="9"/>
  <c r="S69" i="9"/>
  <c r="S116" i="9"/>
  <c r="P55" i="9"/>
  <c r="P68" i="9" s="1"/>
  <c r="P115" i="9" s="1"/>
  <c r="S43" i="9"/>
  <c r="S27" i="9"/>
  <c r="AS13" i="5"/>
  <c r="AS15" i="5" s="1"/>
  <c r="AS16" i="5" s="1"/>
  <c r="AS17" i="5" s="1"/>
  <c r="AS73" i="5" s="1"/>
  <c r="AS75" i="5" s="1"/>
  <c r="AQ15" i="5"/>
  <c r="AQ16" i="5" s="1"/>
  <c r="AQ17" i="5" s="1"/>
  <c r="AQ73" i="5" s="1"/>
  <c r="AQ75" i="5" s="1"/>
  <c r="BE80" i="3"/>
  <c r="AU76" i="3"/>
  <c r="AU75" i="3"/>
  <c r="AU74" i="3"/>
  <c r="AU79" i="3"/>
  <c r="AU77" i="3"/>
  <c r="AU78" i="3"/>
  <c r="AU117" i="3"/>
  <c r="AU119" i="3"/>
  <c r="AU114" i="3"/>
  <c r="AU118" i="3"/>
  <c r="AU115" i="3"/>
  <c r="AU116" i="3"/>
  <c r="AT11" i="3"/>
  <c r="AU12" i="3"/>
  <c r="S32" i="9" l="1"/>
  <c r="Q55" i="9"/>
  <c r="Q68" i="9" s="1"/>
  <c r="Q115" i="9" s="1"/>
  <c r="AU14" i="5"/>
  <c r="BF80" i="3"/>
  <c r="AV76" i="3"/>
  <c r="AV74" i="3"/>
  <c r="AV77" i="3"/>
  <c r="AV79" i="3"/>
  <c r="AV75" i="3"/>
  <c r="AV78" i="3"/>
  <c r="AV118" i="3"/>
  <c r="AV115" i="3"/>
  <c r="AV119" i="3"/>
  <c r="AV117" i="3"/>
  <c r="AV114" i="3"/>
  <c r="AV116" i="3"/>
  <c r="AU11" i="3"/>
  <c r="AV12" i="3"/>
  <c r="AU13" i="5"/>
  <c r="AU15" i="5" s="1"/>
  <c r="AU16" i="5" s="1"/>
  <c r="AW14" i="5" l="1"/>
  <c r="AW60" i="5" s="1"/>
  <c r="AU60" i="5"/>
  <c r="BG80" i="3"/>
  <c r="AW76" i="3"/>
  <c r="AW78" i="3"/>
  <c r="AW75" i="3"/>
  <c r="AW79" i="3"/>
  <c r="AW77" i="3"/>
  <c r="AW74" i="3"/>
  <c r="AW119" i="3"/>
  <c r="AW117" i="3"/>
  <c r="AW115" i="3"/>
  <c r="AW118" i="3"/>
  <c r="AW114" i="3"/>
  <c r="AW116" i="3"/>
  <c r="AV11" i="3"/>
  <c r="AW12" i="3"/>
  <c r="AU17" i="5"/>
  <c r="AU73" i="5" s="1"/>
  <c r="AU75" i="5" s="1"/>
  <c r="AW13" i="5"/>
  <c r="AM77" i="5"/>
  <c r="AM78" i="5" l="1"/>
  <c r="S33" i="9"/>
  <c r="S55" i="9"/>
  <c r="S68" i="9" s="1"/>
  <c r="S115" i="9" s="1"/>
  <c r="R55" i="9"/>
  <c r="R68" i="9" s="1"/>
  <c r="BH80" i="3"/>
  <c r="AX76" i="3"/>
  <c r="AX74" i="3"/>
  <c r="AX77" i="3"/>
  <c r="AX79" i="3"/>
  <c r="AX75" i="3"/>
  <c r="AX78" i="3"/>
  <c r="AX119" i="3"/>
  <c r="AX117" i="3"/>
  <c r="AX115" i="3"/>
  <c r="AX118" i="3"/>
  <c r="AX114" i="3"/>
  <c r="AX116" i="3"/>
  <c r="AW11" i="3"/>
  <c r="AX12" i="3"/>
  <c r="AW15" i="5"/>
  <c r="AW16" i="5" s="1"/>
  <c r="AW17" i="5" s="1"/>
  <c r="AW73" i="5" s="1"/>
  <c r="AW75" i="5" s="1"/>
  <c r="B32" i="7" s="1" a="1"/>
  <c r="AO77" i="5"/>
  <c r="AO78" i="5" s="1"/>
  <c r="B32" i="7" l="1"/>
  <c r="F30" i="7" s="1"/>
  <c r="E33" i="7"/>
  <c r="F33" i="7"/>
  <c r="AM79" i="5"/>
  <c r="AN114" i="5"/>
  <c r="AN111" i="5"/>
  <c r="S34" i="9"/>
  <c r="R115" i="9"/>
  <c r="AP111" i="5"/>
  <c r="AP114" i="5"/>
  <c r="AO79" i="5"/>
  <c r="AN78" i="5"/>
  <c r="AQ77" i="5"/>
  <c r="AQ78" i="5" s="1"/>
  <c r="BI80" i="3"/>
  <c r="AY76" i="3"/>
  <c r="AY75" i="3"/>
  <c r="AY77" i="3"/>
  <c r="AY74" i="3"/>
  <c r="AY78" i="3"/>
  <c r="AY79" i="3"/>
  <c r="AY119" i="3"/>
  <c r="AY117" i="3"/>
  <c r="AY115" i="3"/>
  <c r="AY118" i="3"/>
  <c r="AY114" i="3"/>
  <c r="AY116" i="3"/>
  <c r="AY12" i="3"/>
  <c r="AX11" i="3"/>
  <c r="AM129" i="5"/>
  <c r="E32" i="7" l="1"/>
  <c r="F32" i="7"/>
  <c r="AM131" i="5"/>
  <c r="S44" i="9"/>
  <c r="S87" i="9"/>
  <c r="S104" i="9"/>
  <c r="S46" i="9"/>
  <c r="R59" i="9" s="1"/>
  <c r="AR111" i="5"/>
  <c r="AR114" i="5"/>
  <c r="AP78" i="5"/>
  <c r="AQ79" i="5"/>
  <c r="AS77" i="5"/>
  <c r="AS78" i="5" s="1"/>
  <c r="BJ80" i="3"/>
  <c r="AZ76" i="3"/>
  <c r="AZ78" i="3"/>
  <c r="AZ74" i="3"/>
  <c r="AZ79" i="3"/>
  <c r="AZ77" i="3"/>
  <c r="AZ75" i="3"/>
  <c r="AZ119" i="3"/>
  <c r="AZ117" i="3"/>
  <c r="AZ115" i="3"/>
  <c r="AZ118" i="3"/>
  <c r="AZ114" i="3"/>
  <c r="AZ116" i="3"/>
  <c r="AZ12" i="3"/>
  <c r="AY11" i="3"/>
  <c r="AO129" i="5"/>
  <c r="S50" i="9" l="1"/>
  <c r="S51" i="9" s="1"/>
  <c r="AM132" i="5"/>
  <c r="AO131" i="5"/>
  <c r="AK133" i="5" s="1"/>
  <c r="S49" i="9"/>
  <c r="S70" i="9"/>
  <c r="S60" i="9"/>
  <c r="AT111" i="5"/>
  <c r="AT114" i="5"/>
  <c r="AR78" i="5"/>
  <c r="AS79" i="5"/>
  <c r="AQ129" i="5"/>
  <c r="BK80" i="3"/>
  <c r="BA76" i="3"/>
  <c r="BA79" i="3"/>
  <c r="BA74" i="3"/>
  <c r="BA78" i="3"/>
  <c r="BA75" i="3"/>
  <c r="BA77" i="3"/>
  <c r="BA117" i="3"/>
  <c r="BA116" i="3"/>
  <c r="BA118" i="3"/>
  <c r="BA115" i="3"/>
  <c r="BA119" i="3"/>
  <c r="BA114" i="3"/>
  <c r="AZ11" i="3"/>
  <c r="BA12" i="3"/>
  <c r="AQ132" i="5" l="1"/>
  <c r="AM133" i="5"/>
  <c r="AO132" i="5"/>
  <c r="AS129" i="5"/>
  <c r="BL80" i="3"/>
  <c r="BB76" i="3"/>
  <c r="BB77" i="3"/>
  <c r="BB75" i="3"/>
  <c r="BB79" i="3"/>
  <c r="BB78" i="3"/>
  <c r="BB74" i="3"/>
  <c r="BB117" i="3"/>
  <c r="BB118" i="3"/>
  <c r="BB115" i="3"/>
  <c r="BB119" i="3"/>
  <c r="BB114" i="3"/>
  <c r="BB116" i="3"/>
  <c r="BA11" i="3"/>
  <c r="BB12" i="3"/>
  <c r="AS132" i="5" l="1"/>
  <c r="BM80" i="3"/>
  <c r="BC76" i="3"/>
  <c r="BC79" i="3"/>
  <c r="BC75" i="3"/>
  <c r="BC77" i="3"/>
  <c r="BC74" i="3"/>
  <c r="BC78" i="3"/>
  <c r="BC117" i="3"/>
  <c r="BC118" i="3"/>
  <c r="BC116" i="3"/>
  <c r="BC119" i="3"/>
  <c r="BC114" i="3"/>
  <c r="BC115" i="3"/>
  <c r="BB11" i="3"/>
  <c r="BC12" i="3"/>
  <c r="BN80" i="3" l="1"/>
  <c r="BD76" i="3"/>
  <c r="BD79" i="3"/>
  <c r="BD78" i="3"/>
  <c r="BD74" i="3"/>
  <c r="BD77" i="3"/>
  <c r="BD75" i="3"/>
  <c r="BD118" i="3"/>
  <c r="BD116" i="3"/>
  <c r="BD119" i="3"/>
  <c r="BD117" i="3"/>
  <c r="BD114" i="3"/>
  <c r="BD115" i="3"/>
  <c r="BD12" i="3"/>
  <c r="BC11" i="3"/>
  <c r="BB13" i="3"/>
  <c r="BO80" i="3" l="1"/>
  <c r="BE76" i="3"/>
  <c r="BE75" i="3"/>
  <c r="BE77" i="3"/>
  <c r="BE74" i="3"/>
  <c r="BE78" i="3"/>
  <c r="BE79" i="3"/>
  <c r="BE118" i="3"/>
  <c r="BE116" i="3"/>
  <c r="BE119" i="3"/>
  <c r="BE117" i="3"/>
  <c r="BE114" i="3"/>
  <c r="BE115" i="3"/>
  <c r="BD11" i="3"/>
  <c r="BC13" i="3"/>
  <c r="BE12" i="3"/>
  <c r="BP80" i="3" l="1"/>
  <c r="BF76" i="3"/>
  <c r="BF74" i="3"/>
  <c r="BF79" i="3"/>
  <c r="BF78" i="3"/>
  <c r="BF77" i="3"/>
  <c r="BF75" i="3"/>
  <c r="BF118" i="3"/>
  <c r="BF116" i="3"/>
  <c r="BF117" i="3"/>
  <c r="BF114" i="3"/>
  <c r="BF115" i="3"/>
  <c r="BF119" i="3"/>
  <c r="BE11" i="3"/>
  <c r="BD13" i="3"/>
  <c r="BF12" i="3"/>
  <c r="BQ80" i="3" l="1"/>
  <c r="BG76" i="3"/>
  <c r="BG77" i="3"/>
  <c r="BG78" i="3"/>
  <c r="BG75" i="3"/>
  <c r="BG79" i="3"/>
  <c r="BG74" i="3"/>
  <c r="BG115" i="3"/>
  <c r="BG117" i="3"/>
  <c r="BG114" i="3"/>
  <c r="BG119" i="3"/>
  <c r="BG116" i="3"/>
  <c r="BG118" i="3"/>
  <c r="BG12" i="3"/>
  <c r="BF11" i="3"/>
  <c r="BE13" i="3"/>
  <c r="BR80" i="3" l="1"/>
  <c r="BH76" i="3"/>
  <c r="BH79" i="3"/>
  <c r="BH75" i="3"/>
  <c r="BH78" i="3"/>
  <c r="BH74" i="3"/>
  <c r="BH77" i="3"/>
  <c r="BH118" i="3"/>
  <c r="BH116" i="3"/>
  <c r="BH114" i="3"/>
  <c r="BH117" i="3"/>
  <c r="BH115" i="3"/>
  <c r="BH119" i="3"/>
  <c r="BG11" i="3"/>
  <c r="BF13" i="3"/>
  <c r="BH12" i="3"/>
  <c r="BS80" i="3" l="1"/>
  <c r="BI76" i="3"/>
  <c r="BI74" i="3"/>
  <c r="BI77" i="3"/>
  <c r="BI78" i="3"/>
  <c r="BI75" i="3"/>
  <c r="BI79" i="3"/>
  <c r="BI118" i="3"/>
  <c r="BI116" i="3"/>
  <c r="BI114" i="3"/>
  <c r="BI115" i="3"/>
  <c r="BI119" i="3"/>
  <c r="BI117" i="3"/>
  <c r="BI12" i="3"/>
  <c r="BH11" i="3"/>
  <c r="BG13" i="3"/>
  <c r="BT80" i="3" l="1"/>
  <c r="BJ76" i="3"/>
  <c r="BJ77" i="3"/>
  <c r="BJ79" i="3"/>
  <c r="BJ75" i="3"/>
  <c r="BJ78" i="3"/>
  <c r="BJ74" i="3"/>
  <c r="BJ118" i="3"/>
  <c r="BJ116" i="3"/>
  <c r="BJ114" i="3"/>
  <c r="BJ115" i="3"/>
  <c r="BJ119" i="3"/>
  <c r="BJ117" i="3"/>
  <c r="BI11" i="3"/>
  <c r="BH13" i="3"/>
  <c r="BJ12" i="3"/>
  <c r="BU80" i="3" l="1"/>
  <c r="BK76" i="3"/>
  <c r="BK74" i="3"/>
  <c r="BK78" i="3"/>
  <c r="BK75" i="3"/>
  <c r="BK79" i="3"/>
  <c r="BK77" i="3"/>
  <c r="BK115" i="3"/>
  <c r="BK114" i="3"/>
  <c r="BK117" i="3"/>
  <c r="BK119" i="3"/>
  <c r="BK116" i="3"/>
  <c r="BK118" i="3"/>
  <c r="BK12" i="3"/>
  <c r="BJ11" i="3"/>
  <c r="BI13" i="3"/>
  <c r="BV80" i="3" l="1"/>
  <c r="BL76" i="3"/>
  <c r="BL77" i="3"/>
  <c r="BL79" i="3"/>
  <c r="BL75" i="3"/>
  <c r="BL78" i="3"/>
  <c r="BL74" i="3"/>
  <c r="BL114" i="3"/>
  <c r="BL115" i="3"/>
  <c r="BL119" i="3"/>
  <c r="BL117" i="3"/>
  <c r="BL118" i="3"/>
  <c r="BL116" i="3"/>
  <c r="BK11" i="3"/>
  <c r="BJ13" i="3"/>
  <c r="BL12" i="3"/>
  <c r="BW80" i="3" l="1"/>
  <c r="BM76" i="3"/>
  <c r="BM74" i="3"/>
  <c r="BM78" i="3"/>
  <c r="BM75" i="3"/>
  <c r="BM79" i="3"/>
  <c r="BM77" i="3"/>
  <c r="BM115" i="3"/>
  <c r="BM119" i="3"/>
  <c r="BM114" i="3"/>
  <c r="BM116" i="3"/>
  <c r="BM117" i="3"/>
  <c r="BM118" i="3"/>
  <c r="BM12" i="3"/>
  <c r="BL11" i="3"/>
  <c r="BK13" i="3"/>
  <c r="BX80" i="3" l="1"/>
  <c r="BN76" i="3"/>
  <c r="BN77" i="3"/>
  <c r="BN79" i="3"/>
  <c r="BN74" i="3"/>
  <c r="BN75" i="3"/>
  <c r="BN78" i="3"/>
  <c r="BN116" i="3"/>
  <c r="BN119" i="3"/>
  <c r="BN114" i="3"/>
  <c r="BN115" i="3"/>
  <c r="BN118" i="3"/>
  <c r="BN117" i="3"/>
  <c r="BM11" i="3"/>
  <c r="BL13" i="3"/>
  <c r="BN12" i="3"/>
  <c r="BY80" i="3" l="1"/>
  <c r="BO76" i="3"/>
  <c r="BO78" i="3"/>
  <c r="BO75" i="3"/>
  <c r="BO74" i="3"/>
  <c r="BO79" i="3"/>
  <c r="BO77" i="3"/>
  <c r="BO117" i="3"/>
  <c r="BO119" i="3"/>
  <c r="BO114" i="3"/>
  <c r="BO116" i="3"/>
  <c r="BO115" i="3"/>
  <c r="BO118" i="3"/>
  <c r="BO12" i="3"/>
  <c r="BN11" i="3"/>
  <c r="BM13" i="3"/>
  <c r="BZ80" i="3" l="1"/>
  <c r="BP76" i="3"/>
  <c r="BP79" i="3"/>
  <c r="BP74" i="3"/>
  <c r="BP78" i="3"/>
  <c r="BP77" i="3"/>
  <c r="BP75" i="3"/>
  <c r="BP118" i="3"/>
  <c r="BP119" i="3"/>
  <c r="BP117" i="3"/>
  <c r="BP114" i="3"/>
  <c r="BP116" i="3"/>
  <c r="BP115" i="3"/>
  <c r="BO11" i="3"/>
  <c r="BN13" i="3"/>
  <c r="BP12" i="3"/>
  <c r="CA80" i="3" l="1"/>
  <c r="BQ76" i="3"/>
  <c r="BQ75" i="3"/>
  <c r="BQ77" i="3"/>
  <c r="BQ78" i="3"/>
  <c r="BQ74" i="3"/>
  <c r="BQ79" i="3"/>
  <c r="BQ119" i="3"/>
  <c r="BQ114" i="3"/>
  <c r="BQ116" i="3"/>
  <c r="BQ115" i="3"/>
  <c r="BQ117" i="3"/>
  <c r="BQ118" i="3"/>
  <c r="BP11" i="3"/>
  <c r="BO13" i="3"/>
  <c r="BQ12" i="3"/>
  <c r="CB80" i="3" l="1"/>
  <c r="BR76" i="3"/>
  <c r="BR78" i="3"/>
  <c r="BR79" i="3"/>
  <c r="BR74" i="3"/>
  <c r="BR75" i="3"/>
  <c r="BR77" i="3"/>
  <c r="BR119" i="3"/>
  <c r="BR114" i="3"/>
  <c r="BR116" i="3"/>
  <c r="BR115" i="3"/>
  <c r="BR117" i="3"/>
  <c r="BR118" i="3"/>
  <c r="BQ11" i="3"/>
  <c r="BP13" i="3"/>
  <c r="BR12" i="3"/>
  <c r="CC80" i="3" l="1"/>
  <c r="BS76" i="3"/>
  <c r="BS77" i="3"/>
  <c r="BS75" i="3"/>
  <c r="BS74" i="3"/>
  <c r="BS79" i="3"/>
  <c r="BS78" i="3"/>
  <c r="BS119" i="3"/>
  <c r="BS117" i="3"/>
  <c r="BS115" i="3"/>
  <c r="BS114" i="3"/>
  <c r="BS116" i="3"/>
  <c r="BS118" i="3"/>
  <c r="BS12" i="3"/>
  <c r="BR11" i="3"/>
  <c r="BQ13" i="3"/>
  <c r="CD80" i="3" l="1"/>
  <c r="BT76" i="3"/>
  <c r="BT78" i="3"/>
  <c r="BT79" i="3"/>
  <c r="BT75" i="3"/>
  <c r="BT74" i="3"/>
  <c r="BT77" i="3"/>
  <c r="BT119" i="3"/>
  <c r="BT117" i="3"/>
  <c r="BT115" i="3"/>
  <c r="BT116" i="3"/>
  <c r="BT114" i="3"/>
  <c r="BT118" i="3"/>
  <c r="BS11" i="3"/>
  <c r="BR13" i="3"/>
  <c r="BT12" i="3"/>
  <c r="CE80" i="3" l="1"/>
  <c r="BU76" i="3"/>
  <c r="BU77" i="3"/>
  <c r="BU74" i="3"/>
  <c r="BU75" i="3"/>
  <c r="BU79" i="3"/>
  <c r="BU78" i="3"/>
  <c r="BU119" i="3"/>
  <c r="BU117" i="3"/>
  <c r="BU115" i="3"/>
  <c r="BU114" i="3"/>
  <c r="BU118" i="3"/>
  <c r="BU116" i="3"/>
  <c r="BT11" i="3"/>
  <c r="BS13" i="3"/>
  <c r="BU12" i="3"/>
  <c r="CF80" i="3" l="1"/>
  <c r="BV76" i="3"/>
  <c r="BV79" i="3"/>
  <c r="BV78" i="3"/>
  <c r="BV75" i="3"/>
  <c r="BV74" i="3"/>
  <c r="BV77" i="3"/>
  <c r="BV114" i="3"/>
  <c r="BV116" i="3"/>
  <c r="BV115" i="3"/>
  <c r="BV119" i="3"/>
  <c r="BV118" i="3"/>
  <c r="BV117" i="3"/>
  <c r="BU11" i="3"/>
  <c r="BT13" i="3"/>
  <c r="BV12" i="3"/>
  <c r="CG80" i="3" l="1"/>
  <c r="BW76" i="3"/>
  <c r="BW77" i="3"/>
  <c r="BW74" i="3"/>
  <c r="BW75" i="3"/>
  <c r="BW78" i="3"/>
  <c r="BW79" i="3"/>
  <c r="BW117" i="3"/>
  <c r="BW114" i="3"/>
  <c r="BW115" i="3"/>
  <c r="BW119" i="3"/>
  <c r="BW118" i="3"/>
  <c r="BW116" i="3"/>
  <c r="BW12" i="3"/>
  <c r="BV11" i="3"/>
  <c r="BU13" i="3"/>
  <c r="CH80" i="3" l="1"/>
  <c r="BX76" i="3"/>
  <c r="BX79" i="3"/>
  <c r="BX78" i="3"/>
  <c r="BX75" i="3"/>
  <c r="BX74" i="3"/>
  <c r="BX77" i="3"/>
  <c r="BX118" i="3"/>
  <c r="BX115" i="3"/>
  <c r="BX119" i="3"/>
  <c r="BX116" i="3"/>
  <c r="BX117" i="3"/>
  <c r="BX114" i="3"/>
  <c r="BW11" i="3"/>
  <c r="BV13" i="3"/>
  <c r="BX12" i="3"/>
  <c r="CI80" i="3" l="1"/>
  <c r="BY76" i="3"/>
  <c r="BY74" i="3"/>
  <c r="BY77" i="3"/>
  <c r="BY75" i="3"/>
  <c r="BY78" i="3"/>
  <c r="BY79" i="3"/>
  <c r="BY117" i="3"/>
  <c r="BY118" i="3"/>
  <c r="BY116" i="3"/>
  <c r="BY115" i="3"/>
  <c r="BY119" i="3"/>
  <c r="BY114" i="3"/>
  <c r="BY12" i="3"/>
  <c r="BX11" i="3"/>
  <c r="BW13" i="3"/>
  <c r="CJ80" i="3" l="1"/>
  <c r="BZ76" i="3"/>
  <c r="BZ79" i="3"/>
  <c r="BZ78" i="3"/>
  <c r="BZ75" i="3"/>
  <c r="BZ77" i="3"/>
  <c r="BZ74" i="3"/>
  <c r="BZ118" i="3"/>
  <c r="BZ117" i="3"/>
  <c r="BZ115" i="3"/>
  <c r="BZ119" i="3"/>
  <c r="BZ116" i="3"/>
  <c r="BZ114" i="3"/>
  <c r="BY11" i="3"/>
  <c r="BX13" i="3"/>
  <c r="BZ12" i="3"/>
  <c r="CK80" i="3" l="1"/>
  <c r="CA76" i="3"/>
  <c r="CA74" i="3"/>
  <c r="CA77" i="3"/>
  <c r="CA75" i="3"/>
  <c r="CA78" i="3"/>
  <c r="CA79" i="3"/>
  <c r="CA117" i="3"/>
  <c r="CA116" i="3"/>
  <c r="CA115" i="3"/>
  <c r="CA118" i="3"/>
  <c r="CA119" i="3"/>
  <c r="CA114" i="3"/>
  <c r="BZ11" i="3"/>
  <c r="BY13" i="3"/>
  <c r="CA12" i="3"/>
  <c r="CL80" i="3" l="1"/>
  <c r="CB76" i="3"/>
  <c r="CB78" i="3"/>
  <c r="CB79" i="3"/>
  <c r="CB75" i="3"/>
  <c r="CB77" i="3"/>
  <c r="CB74" i="3"/>
  <c r="CB117" i="3"/>
  <c r="CB116" i="3"/>
  <c r="CB118" i="3"/>
  <c r="CB115" i="3"/>
  <c r="CB119" i="3"/>
  <c r="CB114" i="3"/>
  <c r="CB12" i="3"/>
  <c r="CA11" i="3"/>
  <c r="BZ13" i="3"/>
  <c r="CM80" i="3" l="1"/>
  <c r="CC76" i="3"/>
  <c r="CC74" i="3"/>
  <c r="CC77" i="3"/>
  <c r="CC75" i="3"/>
  <c r="CC79" i="3"/>
  <c r="CC78" i="3"/>
  <c r="CC118" i="3"/>
  <c r="CC116" i="3"/>
  <c r="CC114" i="3"/>
  <c r="CC115" i="3"/>
  <c r="CC119" i="3"/>
  <c r="CC117" i="3"/>
  <c r="CC12" i="3"/>
  <c r="CB11" i="3"/>
  <c r="CA13" i="3"/>
  <c r="CN80" i="3" l="1"/>
  <c r="CD76" i="3"/>
  <c r="CD78" i="3"/>
  <c r="CD79" i="3"/>
  <c r="CD75" i="3"/>
  <c r="CD77" i="3"/>
  <c r="CD74" i="3"/>
  <c r="CD118" i="3"/>
  <c r="CD116" i="3"/>
  <c r="CD114" i="3"/>
  <c r="CD115" i="3"/>
  <c r="CD119" i="3"/>
  <c r="CD117" i="3"/>
  <c r="CC11" i="3"/>
  <c r="CB13" i="3"/>
  <c r="CD12" i="3"/>
  <c r="CO80" i="3" l="1"/>
  <c r="CE76" i="3"/>
  <c r="CE74" i="3"/>
  <c r="CE77" i="3"/>
  <c r="CE75" i="3"/>
  <c r="CE79" i="3"/>
  <c r="CE78" i="3"/>
  <c r="CE118" i="3"/>
  <c r="CE116" i="3"/>
  <c r="CE114" i="3"/>
  <c r="CE115" i="3"/>
  <c r="CE119" i="3"/>
  <c r="CE117" i="3"/>
  <c r="CD11" i="3"/>
  <c r="CC13" i="3"/>
  <c r="CE12" i="3"/>
  <c r="CP80" i="3" l="1"/>
  <c r="CF76" i="3"/>
  <c r="CF75" i="3"/>
  <c r="CF78" i="3"/>
  <c r="CF79" i="3"/>
  <c r="CF77" i="3"/>
  <c r="CF74" i="3"/>
  <c r="CF114" i="3"/>
  <c r="CF116" i="3"/>
  <c r="CF118" i="3"/>
  <c r="CF115" i="3"/>
  <c r="CF119" i="3"/>
  <c r="CF117" i="3"/>
  <c r="CE11" i="3"/>
  <c r="CD13" i="3"/>
  <c r="CF12" i="3"/>
  <c r="CQ80" i="3" l="1"/>
  <c r="CG76" i="3"/>
  <c r="CG74" i="3"/>
  <c r="CG77" i="3"/>
  <c r="CG79" i="3"/>
  <c r="CG78" i="3"/>
  <c r="CG75" i="3"/>
  <c r="CG115" i="3"/>
  <c r="CG116" i="3"/>
  <c r="CG118" i="3"/>
  <c r="CG119" i="3"/>
  <c r="CG117" i="3"/>
  <c r="CG114" i="3"/>
  <c r="CG12" i="3"/>
  <c r="CF11" i="3"/>
  <c r="CE13" i="3"/>
  <c r="CR80" i="3" l="1"/>
  <c r="CH76" i="3"/>
  <c r="CH79" i="3"/>
  <c r="CH75" i="3"/>
  <c r="CH78" i="3"/>
  <c r="CH77" i="3"/>
  <c r="CH74" i="3"/>
  <c r="CH116" i="3"/>
  <c r="CH118" i="3"/>
  <c r="CH115" i="3"/>
  <c r="CH119" i="3"/>
  <c r="CH117" i="3"/>
  <c r="CH114" i="3"/>
  <c r="CG11" i="3"/>
  <c r="CF13" i="3"/>
  <c r="CH12" i="3"/>
  <c r="CS80" i="3" l="1"/>
  <c r="CI76" i="3"/>
  <c r="CI77" i="3"/>
  <c r="CI78" i="3"/>
  <c r="CI75" i="3"/>
  <c r="CI74" i="3"/>
  <c r="CI79" i="3"/>
  <c r="CI117" i="3"/>
  <c r="CI115" i="3"/>
  <c r="CI119" i="3"/>
  <c r="CI118" i="3"/>
  <c r="CI116" i="3"/>
  <c r="CI114" i="3"/>
  <c r="CH11" i="3"/>
  <c r="CG13" i="3"/>
  <c r="CI12" i="3"/>
  <c r="CT80" i="3" l="1"/>
  <c r="CJ76" i="3"/>
  <c r="CJ74" i="3"/>
  <c r="CJ79" i="3"/>
  <c r="CJ75" i="3"/>
  <c r="CJ78" i="3"/>
  <c r="CJ77" i="3"/>
  <c r="CJ118" i="3"/>
  <c r="CJ119" i="3"/>
  <c r="CJ115" i="3"/>
  <c r="CJ117" i="3"/>
  <c r="CJ116" i="3"/>
  <c r="CJ114" i="3"/>
  <c r="CJ12" i="3"/>
  <c r="CI11" i="3"/>
  <c r="CH13" i="3"/>
  <c r="CU80" i="3" l="1"/>
  <c r="CK76" i="3"/>
  <c r="CK77" i="3"/>
  <c r="CK78" i="3"/>
  <c r="CK75" i="3"/>
  <c r="CK79" i="3"/>
  <c r="CK74" i="3"/>
  <c r="CK119" i="3"/>
  <c r="CK117" i="3"/>
  <c r="CK115" i="3"/>
  <c r="CK118" i="3"/>
  <c r="CK116" i="3"/>
  <c r="CK114" i="3"/>
  <c r="CJ11" i="3"/>
  <c r="CI13" i="3"/>
  <c r="CK12" i="3"/>
  <c r="CV80" i="3" l="1"/>
  <c r="CL76" i="3"/>
  <c r="CL74" i="3"/>
  <c r="CL79" i="3"/>
  <c r="CL75" i="3"/>
  <c r="CL78" i="3"/>
  <c r="CL77" i="3"/>
  <c r="CL119" i="3"/>
  <c r="CL114" i="3"/>
  <c r="CL118" i="3"/>
  <c r="CL117" i="3"/>
  <c r="CL116" i="3"/>
  <c r="CL115" i="3"/>
  <c r="CK11" i="3"/>
  <c r="CJ13" i="3"/>
  <c r="CL12" i="3"/>
  <c r="CW80" i="3" l="1"/>
  <c r="CM76" i="3"/>
  <c r="CM78" i="3"/>
  <c r="CM77" i="3"/>
  <c r="CM75" i="3"/>
  <c r="CM79" i="3"/>
  <c r="CM74" i="3"/>
  <c r="CM119" i="3"/>
  <c r="CM118" i="3"/>
  <c r="CM117" i="3"/>
  <c r="CM114" i="3"/>
  <c r="CM116" i="3"/>
  <c r="CM115" i="3"/>
  <c r="CM12" i="3"/>
  <c r="CL11" i="3"/>
  <c r="CK13" i="3"/>
  <c r="CX80" i="3" l="1"/>
  <c r="CN76" i="3"/>
  <c r="CN79" i="3"/>
  <c r="CN77" i="3"/>
  <c r="CN74" i="3"/>
  <c r="CN75" i="3"/>
  <c r="CN78" i="3"/>
  <c r="CN119" i="3"/>
  <c r="CN117" i="3"/>
  <c r="CN115" i="3"/>
  <c r="CN114" i="3"/>
  <c r="CN118" i="3"/>
  <c r="CN116" i="3"/>
  <c r="CN12" i="3"/>
  <c r="CM11" i="3"/>
  <c r="CL13" i="3"/>
  <c r="CY80" i="3" l="1"/>
  <c r="CO76" i="3"/>
  <c r="CO78" i="3"/>
  <c r="CO75" i="3"/>
  <c r="CO74" i="3"/>
  <c r="CO77" i="3"/>
  <c r="CO79" i="3"/>
  <c r="CO119" i="3"/>
  <c r="CO117" i="3"/>
  <c r="CO115" i="3"/>
  <c r="CO114" i="3"/>
  <c r="CO118" i="3"/>
  <c r="CO116" i="3"/>
  <c r="CO12" i="3"/>
  <c r="CN11" i="3"/>
  <c r="CM13" i="3"/>
  <c r="CZ80" i="3" l="1"/>
  <c r="CP76" i="3"/>
  <c r="CP74" i="3"/>
  <c r="CP79" i="3"/>
  <c r="CP77" i="3"/>
  <c r="CP75" i="3"/>
  <c r="CP78" i="3"/>
  <c r="CP119" i="3"/>
  <c r="CP117" i="3"/>
  <c r="CP115" i="3"/>
  <c r="CP114" i="3"/>
  <c r="CP118" i="3"/>
  <c r="CP116" i="3"/>
  <c r="CO11" i="3"/>
  <c r="CN13" i="3"/>
  <c r="CP12" i="3"/>
  <c r="DA80" i="3" l="1"/>
  <c r="CQ76" i="3"/>
  <c r="CQ77" i="3"/>
  <c r="CQ79" i="3"/>
  <c r="CQ78" i="3"/>
  <c r="CQ75" i="3"/>
  <c r="CQ74" i="3"/>
  <c r="CQ114" i="3"/>
  <c r="CQ119" i="3"/>
  <c r="CQ117" i="3"/>
  <c r="CQ118" i="3"/>
  <c r="CQ115" i="3"/>
  <c r="CQ116" i="3"/>
  <c r="CQ12" i="3"/>
  <c r="CP11" i="3"/>
  <c r="CO13" i="3"/>
  <c r="DB80" i="3" l="1"/>
  <c r="CR76" i="3"/>
  <c r="CR74" i="3"/>
  <c r="CR75" i="3"/>
  <c r="CR78" i="3"/>
  <c r="CR79" i="3"/>
  <c r="CR77" i="3"/>
  <c r="CR119" i="3"/>
  <c r="CR114" i="3"/>
  <c r="CR116" i="3"/>
  <c r="CR118" i="3"/>
  <c r="CR115" i="3"/>
  <c r="CR117" i="3"/>
  <c r="CQ11" i="3"/>
  <c r="CP13" i="3"/>
  <c r="CR12" i="3"/>
  <c r="DC80" i="3" l="1"/>
  <c r="CS76" i="3"/>
  <c r="CS75" i="3"/>
  <c r="CS77" i="3"/>
  <c r="CS79" i="3"/>
  <c r="CS78" i="3"/>
  <c r="CS74" i="3"/>
  <c r="CS119" i="3"/>
  <c r="CS114" i="3"/>
  <c r="CS116" i="3"/>
  <c r="CS118" i="3"/>
  <c r="CS117" i="3"/>
  <c r="CS115" i="3"/>
  <c r="CS12" i="3"/>
  <c r="CR11" i="3"/>
  <c r="CQ13" i="3"/>
  <c r="DD80" i="3" l="1"/>
  <c r="CT76" i="3"/>
  <c r="CT78" i="3"/>
  <c r="CT77" i="3"/>
  <c r="CT74" i="3"/>
  <c r="CT79" i="3"/>
  <c r="CT75" i="3"/>
  <c r="CT119" i="3"/>
  <c r="CT114" i="3"/>
  <c r="CT116" i="3"/>
  <c r="CT118" i="3"/>
  <c r="CT117" i="3"/>
  <c r="CT115" i="3"/>
  <c r="CT12" i="3"/>
  <c r="CS11" i="3"/>
  <c r="CR13" i="3"/>
  <c r="DE80" i="3" l="1"/>
  <c r="CU76" i="3"/>
  <c r="CU75" i="3"/>
  <c r="CU79" i="3"/>
  <c r="CU74" i="3"/>
  <c r="CU77" i="3"/>
  <c r="CU78" i="3"/>
  <c r="CU118" i="3"/>
  <c r="CU119" i="3"/>
  <c r="CU114" i="3"/>
  <c r="CU116" i="3"/>
  <c r="CU117" i="3"/>
  <c r="CU115" i="3"/>
  <c r="CU12" i="3"/>
  <c r="CT11" i="3"/>
  <c r="CS13" i="3"/>
  <c r="DF80" i="3" l="1"/>
  <c r="CV76" i="3"/>
  <c r="CV78" i="3"/>
  <c r="CV77" i="3"/>
  <c r="CV74" i="3"/>
  <c r="CV79" i="3"/>
  <c r="CV75" i="3"/>
  <c r="CV117" i="3"/>
  <c r="CV114" i="3"/>
  <c r="CV116" i="3"/>
  <c r="CV118" i="3"/>
  <c r="CV115" i="3"/>
  <c r="CV119" i="3"/>
  <c r="CU11" i="3"/>
  <c r="CT13" i="3"/>
  <c r="CV12" i="3"/>
  <c r="DG80" i="3" l="1"/>
  <c r="CW76" i="3"/>
  <c r="CW75" i="3"/>
  <c r="CW79" i="3"/>
  <c r="CW74" i="3"/>
  <c r="CW77" i="3"/>
  <c r="CW78" i="3"/>
  <c r="CW116" i="3"/>
  <c r="CW114" i="3"/>
  <c r="CW117" i="3"/>
  <c r="CW119" i="3"/>
  <c r="CW118" i="3"/>
  <c r="CW115" i="3"/>
  <c r="CV11" i="3"/>
  <c r="CU13" i="3"/>
  <c r="CW12" i="3"/>
  <c r="DH80" i="3" l="1"/>
  <c r="CX76" i="3"/>
  <c r="CX78" i="3"/>
  <c r="CX77" i="3"/>
  <c r="CX74" i="3"/>
  <c r="CX79" i="3"/>
  <c r="CX75" i="3"/>
  <c r="CX118" i="3"/>
  <c r="CX116" i="3"/>
  <c r="CX114" i="3"/>
  <c r="CX117" i="3"/>
  <c r="CX115" i="3"/>
  <c r="CX119" i="3"/>
  <c r="CX12" i="3"/>
  <c r="CW11" i="3"/>
  <c r="CV13" i="3"/>
  <c r="DI80" i="3" l="1"/>
  <c r="CY76" i="3"/>
  <c r="CY75" i="3"/>
  <c r="CY79" i="3"/>
  <c r="CY74" i="3"/>
  <c r="CY77" i="3"/>
  <c r="CY78" i="3"/>
  <c r="CY118" i="3"/>
  <c r="CY116" i="3"/>
  <c r="CY114" i="3"/>
  <c r="CY117" i="3"/>
  <c r="CY115" i="3"/>
  <c r="CY119" i="3"/>
  <c r="CX11" i="3"/>
  <c r="CW13" i="3"/>
  <c r="CY12" i="3"/>
  <c r="DJ80" i="3" l="1"/>
  <c r="CZ76" i="3"/>
  <c r="CZ74" i="3"/>
  <c r="CZ77" i="3"/>
  <c r="CZ78" i="3"/>
  <c r="CZ79" i="3"/>
  <c r="CZ75" i="3"/>
  <c r="CZ114" i="3"/>
  <c r="CZ118" i="3"/>
  <c r="CZ116" i="3"/>
  <c r="CZ117" i="3"/>
  <c r="CZ115" i="3"/>
  <c r="CZ119" i="3"/>
  <c r="CZ12" i="3"/>
  <c r="CY11" i="3"/>
  <c r="CX13" i="3"/>
  <c r="DK80" i="3" l="1"/>
  <c r="DA76" i="3"/>
  <c r="DA75" i="3"/>
  <c r="DA79" i="3"/>
  <c r="DA78" i="3"/>
  <c r="DA77" i="3"/>
  <c r="DA74" i="3"/>
  <c r="DA115" i="3"/>
  <c r="DA114" i="3"/>
  <c r="DA117" i="3"/>
  <c r="DA116" i="3"/>
  <c r="DA118" i="3"/>
  <c r="DA119" i="3"/>
  <c r="CZ11" i="3"/>
  <c r="CY13" i="3"/>
  <c r="DA12" i="3"/>
  <c r="DL80" i="3" l="1"/>
  <c r="DB76" i="3"/>
  <c r="DB74" i="3"/>
  <c r="DB77" i="3"/>
  <c r="DB78" i="3"/>
  <c r="DB79" i="3"/>
  <c r="DB75" i="3"/>
  <c r="DB116" i="3"/>
  <c r="DB118" i="3"/>
  <c r="DB115" i="3"/>
  <c r="DB117" i="3"/>
  <c r="DB114" i="3"/>
  <c r="DB119" i="3"/>
  <c r="DA11" i="3"/>
  <c r="CZ13" i="3"/>
  <c r="DB12" i="3"/>
  <c r="DM80" i="3" l="1"/>
  <c r="DC76" i="3"/>
  <c r="DC75" i="3"/>
  <c r="DC79" i="3"/>
  <c r="DC78" i="3"/>
  <c r="DC77" i="3"/>
  <c r="DC74" i="3"/>
  <c r="DC117" i="3"/>
  <c r="DC116" i="3"/>
  <c r="DC115" i="3"/>
  <c r="DC114" i="3"/>
  <c r="DC118" i="3"/>
  <c r="DC119" i="3"/>
  <c r="DC12" i="3"/>
  <c r="DB11" i="3"/>
  <c r="DA13" i="3"/>
  <c r="DN80" i="3" l="1"/>
  <c r="DD76" i="3"/>
  <c r="DD77" i="3"/>
  <c r="DD74" i="3"/>
  <c r="DD78" i="3"/>
  <c r="DD79" i="3"/>
  <c r="DD75" i="3"/>
  <c r="DD118" i="3"/>
  <c r="DD116" i="3"/>
  <c r="DD115" i="3"/>
  <c r="DD117" i="3"/>
  <c r="DD114" i="3"/>
  <c r="DD119" i="3"/>
  <c r="DD12" i="3"/>
  <c r="DC11" i="3"/>
  <c r="DB13" i="3"/>
  <c r="DO80" i="3" l="1"/>
  <c r="DE76" i="3"/>
  <c r="DE78" i="3"/>
  <c r="DE75" i="3"/>
  <c r="DE79" i="3"/>
  <c r="DE74" i="3"/>
  <c r="DE77" i="3"/>
  <c r="DE119" i="3"/>
  <c r="DE116" i="3"/>
  <c r="DE118" i="3"/>
  <c r="DE115" i="3"/>
  <c r="DE117" i="3"/>
  <c r="DE114" i="3"/>
  <c r="DD11" i="3"/>
  <c r="DC13" i="3"/>
  <c r="DE12" i="3"/>
  <c r="DP80" i="3" l="1"/>
  <c r="DF76" i="3"/>
  <c r="DF79" i="3"/>
  <c r="DF74" i="3"/>
  <c r="DF75" i="3"/>
  <c r="DF77" i="3"/>
  <c r="DF78" i="3"/>
  <c r="DF119" i="3"/>
  <c r="DF117" i="3"/>
  <c r="DF116" i="3"/>
  <c r="DF118" i="3"/>
  <c r="DF115" i="3"/>
  <c r="DF114" i="3"/>
  <c r="DE11" i="3"/>
  <c r="DD13" i="3"/>
  <c r="DF12" i="3"/>
  <c r="DQ80" i="3" l="1"/>
  <c r="DG76" i="3"/>
  <c r="DG78" i="3"/>
  <c r="DG77" i="3"/>
  <c r="DG75" i="3"/>
  <c r="DG74" i="3"/>
  <c r="DG79" i="3"/>
  <c r="DG119" i="3"/>
  <c r="DG118" i="3"/>
  <c r="DG115" i="3"/>
  <c r="DG114" i="3"/>
  <c r="DG117" i="3"/>
  <c r="DG116" i="3"/>
  <c r="DF11" i="3"/>
  <c r="DE13" i="3"/>
  <c r="DG12" i="3"/>
  <c r="DR80" i="3" l="1"/>
  <c r="DH76" i="3"/>
  <c r="DH75" i="3"/>
  <c r="DH79" i="3"/>
  <c r="DH74" i="3"/>
  <c r="DH77" i="3"/>
  <c r="DH78" i="3"/>
  <c r="DH118" i="3"/>
  <c r="DH115" i="3"/>
  <c r="DH117" i="3"/>
  <c r="DH114" i="3"/>
  <c r="DH119" i="3"/>
  <c r="DH116" i="3"/>
  <c r="DG11" i="3"/>
  <c r="DF13" i="3"/>
  <c r="DH12" i="3"/>
  <c r="DS80" i="3" l="1"/>
  <c r="DI76" i="3"/>
  <c r="DI78" i="3"/>
  <c r="DI77" i="3"/>
  <c r="DI74" i="3"/>
  <c r="DI79" i="3"/>
  <c r="DI75" i="3"/>
  <c r="DI119" i="3"/>
  <c r="DI117" i="3"/>
  <c r="DI115" i="3"/>
  <c r="DI114" i="3"/>
  <c r="DI118" i="3"/>
  <c r="DI116" i="3"/>
  <c r="DH11" i="3"/>
  <c r="DG13" i="3"/>
  <c r="DI12" i="3"/>
  <c r="DT80" i="3" l="1"/>
  <c r="DJ76" i="3"/>
  <c r="DJ77" i="3"/>
  <c r="DJ75" i="3"/>
  <c r="DJ79" i="3"/>
  <c r="DJ74" i="3"/>
  <c r="DJ78" i="3"/>
  <c r="DJ119" i="3"/>
  <c r="DJ117" i="3"/>
  <c r="DJ115" i="3"/>
  <c r="DJ114" i="3"/>
  <c r="DJ116" i="3"/>
  <c r="DJ118" i="3"/>
  <c r="DI11" i="3"/>
  <c r="DH13" i="3"/>
  <c r="DJ12" i="3"/>
  <c r="DU80" i="3" l="1"/>
  <c r="DK76" i="3"/>
  <c r="DK78" i="3"/>
  <c r="DK74" i="3"/>
  <c r="DK79" i="3"/>
  <c r="DK75" i="3"/>
  <c r="DK77" i="3"/>
  <c r="DK119" i="3"/>
  <c r="DK117" i="3"/>
  <c r="DK115" i="3"/>
  <c r="DK114" i="3"/>
  <c r="DK116" i="3"/>
  <c r="DK118" i="3"/>
  <c r="DK12" i="3"/>
  <c r="DJ11" i="3"/>
  <c r="DI13" i="3"/>
  <c r="DV80" i="3" l="1"/>
  <c r="DL76" i="3"/>
  <c r="DL77" i="3"/>
  <c r="DL75" i="3"/>
  <c r="DL79" i="3"/>
  <c r="DL74" i="3"/>
  <c r="DL78" i="3"/>
  <c r="DL115" i="3"/>
  <c r="DL114" i="3"/>
  <c r="DL118" i="3"/>
  <c r="DL117" i="3"/>
  <c r="DL119" i="3"/>
  <c r="DL116" i="3"/>
  <c r="DK11" i="3"/>
  <c r="DJ13" i="3"/>
  <c r="DL12" i="3"/>
  <c r="DW80" i="3" l="1"/>
  <c r="DM76" i="3"/>
  <c r="DM78" i="3"/>
  <c r="DM74" i="3"/>
  <c r="DM79" i="3"/>
  <c r="DM75" i="3"/>
  <c r="DM77" i="3"/>
  <c r="DM114" i="3"/>
  <c r="DM115" i="3"/>
  <c r="DM118" i="3"/>
  <c r="DM117" i="3"/>
  <c r="DM119" i="3"/>
  <c r="DM116" i="3"/>
  <c r="DL11" i="3"/>
  <c r="DK13" i="3"/>
  <c r="DM12" i="3"/>
  <c r="DX80" i="3" l="1"/>
  <c r="DN76" i="3"/>
  <c r="DN79" i="3"/>
  <c r="DN77" i="3"/>
  <c r="DN74" i="3"/>
  <c r="DN75" i="3"/>
  <c r="DN78" i="3"/>
  <c r="DN114" i="3"/>
  <c r="DN115" i="3"/>
  <c r="DN118" i="3"/>
  <c r="DN116" i="3"/>
  <c r="DN119" i="3"/>
  <c r="DN117" i="3"/>
  <c r="DM11" i="3"/>
  <c r="DL13" i="3"/>
  <c r="DN12" i="3"/>
  <c r="DY80" i="3" l="1"/>
  <c r="DO76" i="3"/>
  <c r="DO78" i="3"/>
  <c r="DO75" i="3"/>
  <c r="DO74" i="3"/>
  <c r="DO77" i="3"/>
  <c r="DO79" i="3"/>
  <c r="DO114" i="3"/>
  <c r="DO115" i="3"/>
  <c r="DO118" i="3"/>
  <c r="DO119" i="3"/>
  <c r="DO116" i="3"/>
  <c r="DO117" i="3"/>
  <c r="DO12" i="3"/>
  <c r="DN11" i="3"/>
  <c r="DM13" i="3"/>
  <c r="DZ80" i="3" l="1"/>
  <c r="DP76" i="3"/>
  <c r="DP79" i="3"/>
  <c r="DP77" i="3"/>
  <c r="DP74" i="3"/>
  <c r="DP75" i="3"/>
  <c r="DP78" i="3"/>
  <c r="DP118" i="3"/>
  <c r="DP119" i="3"/>
  <c r="DP115" i="3"/>
  <c r="DP117" i="3"/>
  <c r="DP116" i="3"/>
  <c r="DP114" i="3"/>
  <c r="DP12" i="3"/>
  <c r="DO11" i="3"/>
  <c r="DN13" i="3"/>
  <c r="EA80" i="3" l="1"/>
  <c r="DQ76" i="3"/>
  <c r="DQ75" i="3"/>
  <c r="DQ78" i="3"/>
  <c r="DQ74" i="3"/>
  <c r="DQ77" i="3"/>
  <c r="DQ79" i="3"/>
  <c r="DQ115" i="3"/>
  <c r="DQ118" i="3"/>
  <c r="DQ117" i="3"/>
  <c r="DQ119" i="3"/>
  <c r="DQ116" i="3"/>
  <c r="DQ114" i="3"/>
  <c r="DP11" i="3"/>
  <c r="DO13" i="3"/>
  <c r="DQ12" i="3"/>
  <c r="EB80" i="3" l="1"/>
  <c r="DR76" i="3"/>
  <c r="DR74" i="3"/>
  <c r="DR77" i="3"/>
  <c r="DR78" i="3"/>
  <c r="DR79" i="3"/>
  <c r="DR75" i="3"/>
  <c r="DR119" i="3"/>
  <c r="DR118" i="3"/>
  <c r="DR117" i="3"/>
  <c r="DR116" i="3"/>
  <c r="DR115" i="3"/>
  <c r="DR114" i="3"/>
  <c r="DQ11" i="3"/>
  <c r="DP13" i="3"/>
  <c r="DR12" i="3"/>
  <c r="EC80" i="3" l="1"/>
  <c r="DS76" i="3"/>
  <c r="DS75" i="3"/>
  <c r="DS79" i="3"/>
  <c r="DS78" i="3"/>
  <c r="DS77" i="3"/>
  <c r="DS74" i="3"/>
  <c r="DS118" i="3"/>
  <c r="DS116" i="3"/>
  <c r="DS114" i="3"/>
  <c r="DS119" i="3"/>
  <c r="DS117" i="3"/>
  <c r="DS115" i="3"/>
  <c r="DS12" i="3"/>
  <c r="DR11" i="3"/>
  <c r="DQ13" i="3"/>
  <c r="ED80" i="3" l="1"/>
  <c r="DT76" i="3"/>
  <c r="DT78" i="3"/>
  <c r="DT74" i="3"/>
  <c r="DT77" i="3"/>
  <c r="DT79" i="3"/>
  <c r="DT75" i="3"/>
  <c r="DT114" i="3"/>
  <c r="DT118" i="3"/>
  <c r="DT116" i="3"/>
  <c r="DT119" i="3"/>
  <c r="DT117" i="3"/>
  <c r="DT115" i="3"/>
  <c r="DS11" i="3"/>
  <c r="DR13" i="3"/>
  <c r="DT12" i="3"/>
  <c r="EE80" i="3" l="1"/>
  <c r="DU76" i="3"/>
  <c r="DU75" i="3"/>
  <c r="DU79" i="3"/>
  <c r="DU77" i="3"/>
  <c r="DU74" i="3"/>
  <c r="DU78" i="3"/>
  <c r="DU115" i="3"/>
  <c r="DU118" i="3"/>
  <c r="DU116" i="3"/>
  <c r="DU114" i="3"/>
  <c r="DU119" i="3"/>
  <c r="DU117" i="3"/>
  <c r="DU12" i="3"/>
  <c r="DT11" i="3"/>
  <c r="DS13" i="3"/>
  <c r="EF80" i="3" l="1"/>
  <c r="DV76" i="3"/>
  <c r="DV78" i="3"/>
  <c r="DV74" i="3"/>
  <c r="DV77" i="3"/>
  <c r="DV79" i="3"/>
  <c r="DV75" i="3"/>
  <c r="DV116" i="3"/>
  <c r="DV114" i="3"/>
  <c r="DV118" i="3"/>
  <c r="DV117" i="3"/>
  <c r="DV119" i="3"/>
  <c r="DV115" i="3"/>
  <c r="DU11" i="3"/>
  <c r="DT13" i="3"/>
  <c r="DV12" i="3"/>
  <c r="EG80" i="3" l="1"/>
  <c r="DW76" i="3"/>
  <c r="DW77" i="3"/>
  <c r="DW75" i="3"/>
  <c r="DW79" i="3"/>
  <c r="DW74" i="3"/>
  <c r="DW78" i="3"/>
  <c r="DW117" i="3"/>
  <c r="DW119" i="3"/>
  <c r="DW115" i="3"/>
  <c r="DW116" i="3"/>
  <c r="DW114" i="3"/>
  <c r="DW118" i="3"/>
  <c r="DV11" i="3"/>
  <c r="DU13" i="3"/>
  <c r="DW12" i="3"/>
  <c r="EH80" i="3" l="1"/>
  <c r="DX76" i="3"/>
  <c r="DX78" i="3"/>
  <c r="DX79" i="3"/>
  <c r="DX74" i="3"/>
  <c r="DX75" i="3"/>
  <c r="DX77" i="3"/>
  <c r="DX118" i="3"/>
  <c r="DX117" i="3"/>
  <c r="DX119" i="3"/>
  <c r="DX114" i="3"/>
  <c r="DX116" i="3"/>
  <c r="DX115" i="3"/>
  <c r="DX12" i="3"/>
  <c r="DW11" i="3"/>
  <c r="DV13" i="3"/>
  <c r="EI80" i="3" l="1"/>
  <c r="DY76" i="3"/>
  <c r="DY77" i="3"/>
  <c r="DY75" i="3"/>
  <c r="DY74" i="3"/>
  <c r="DY79" i="3"/>
  <c r="DY78" i="3"/>
  <c r="DY119" i="3"/>
  <c r="DY117" i="3"/>
  <c r="DY116" i="3"/>
  <c r="DY114" i="3"/>
  <c r="DY118" i="3"/>
  <c r="DY115" i="3"/>
  <c r="DX11" i="3"/>
  <c r="DW13" i="3"/>
  <c r="DY12" i="3"/>
  <c r="EJ80" i="3" l="1"/>
  <c r="DZ76" i="3"/>
  <c r="DZ74" i="3"/>
  <c r="DZ79" i="3"/>
  <c r="DZ75" i="3"/>
  <c r="DZ78" i="3"/>
  <c r="DZ77" i="3"/>
  <c r="DZ117" i="3"/>
  <c r="DZ119" i="3"/>
  <c r="DZ114" i="3"/>
  <c r="DZ116" i="3"/>
  <c r="DZ118" i="3"/>
  <c r="DZ115" i="3"/>
  <c r="DZ12" i="3"/>
  <c r="DY11" i="3"/>
  <c r="DX13" i="3"/>
  <c r="EK80" i="3" l="1"/>
  <c r="EA76" i="3"/>
  <c r="EA77" i="3"/>
  <c r="EA78" i="3"/>
  <c r="EA75" i="3"/>
  <c r="EA79" i="3"/>
  <c r="EA74" i="3"/>
  <c r="EA119" i="3"/>
  <c r="EA117" i="3"/>
  <c r="EA116" i="3"/>
  <c r="EA114" i="3"/>
  <c r="EA118" i="3"/>
  <c r="EA115" i="3"/>
  <c r="EA12" i="3"/>
  <c r="DZ11" i="3"/>
  <c r="DY13" i="3"/>
  <c r="EL80" i="3" l="1"/>
  <c r="EB76" i="3"/>
  <c r="EB75" i="3"/>
  <c r="EB79" i="3"/>
  <c r="EB74" i="3"/>
  <c r="EB78" i="3"/>
  <c r="EB77" i="3"/>
  <c r="EB119" i="3"/>
  <c r="EB117" i="3"/>
  <c r="EB116" i="3"/>
  <c r="EB118" i="3"/>
  <c r="EB115" i="3"/>
  <c r="EB114" i="3"/>
  <c r="EA11" i="3"/>
  <c r="DZ13" i="3"/>
  <c r="EB12" i="3"/>
  <c r="EM80" i="3" l="1"/>
  <c r="EC76" i="3"/>
  <c r="EC77" i="3"/>
  <c r="EC78" i="3"/>
  <c r="EC74" i="3"/>
  <c r="EC79" i="3"/>
  <c r="EC75" i="3"/>
  <c r="EC116" i="3"/>
  <c r="EC119" i="3"/>
  <c r="EC114" i="3"/>
  <c r="EC118" i="3"/>
  <c r="EC117" i="3"/>
  <c r="EC115" i="3"/>
  <c r="EB11" i="3"/>
  <c r="EA13" i="3"/>
  <c r="EC12" i="3"/>
  <c r="EN80" i="3" l="1"/>
  <c r="ED76" i="3"/>
  <c r="ED75" i="3"/>
  <c r="ED79" i="3"/>
  <c r="ED78" i="3"/>
  <c r="ED74" i="3"/>
  <c r="ED77" i="3"/>
  <c r="ED119" i="3"/>
  <c r="ED117" i="3"/>
  <c r="ED115" i="3"/>
  <c r="ED116" i="3"/>
  <c r="ED118" i="3"/>
  <c r="ED114" i="3"/>
  <c r="ED12" i="3"/>
  <c r="EC11" i="3"/>
  <c r="EB13" i="3"/>
  <c r="EO80" i="3" l="1"/>
  <c r="EE76" i="3"/>
  <c r="EE74" i="3"/>
  <c r="EE78" i="3"/>
  <c r="EE77" i="3"/>
  <c r="EE79" i="3"/>
  <c r="EE75" i="3"/>
  <c r="EE119" i="3"/>
  <c r="EE117" i="3"/>
  <c r="EE115" i="3"/>
  <c r="EE118" i="3"/>
  <c r="EE116" i="3"/>
  <c r="EE114" i="3"/>
  <c r="ED11" i="3"/>
  <c r="EC13" i="3"/>
  <c r="EE12" i="3"/>
  <c r="EP80" i="3" l="1"/>
  <c r="EF76" i="3"/>
  <c r="EF75" i="3"/>
  <c r="EF77" i="3"/>
  <c r="EF79" i="3"/>
  <c r="EF78" i="3"/>
  <c r="EF74" i="3"/>
  <c r="EF119" i="3"/>
  <c r="EF117" i="3"/>
  <c r="EF115" i="3"/>
  <c r="EF118" i="3"/>
  <c r="EF116" i="3"/>
  <c r="EF114" i="3"/>
  <c r="EE11" i="3"/>
  <c r="ED13" i="3"/>
  <c r="EF12" i="3"/>
  <c r="EQ80" i="3" l="1"/>
  <c r="EG76" i="3"/>
  <c r="EG74" i="3"/>
  <c r="EG78" i="3"/>
  <c r="EG79" i="3"/>
  <c r="EG77" i="3"/>
  <c r="EG75" i="3"/>
  <c r="EG118" i="3"/>
  <c r="EG115" i="3"/>
  <c r="EG116" i="3"/>
  <c r="EG119" i="3"/>
  <c r="EG114" i="3"/>
  <c r="EG117" i="3"/>
  <c r="EF11" i="3"/>
  <c r="EE13" i="3"/>
  <c r="EG12" i="3"/>
  <c r="ER80" i="3" l="1"/>
  <c r="EH76" i="3"/>
  <c r="EH75" i="3"/>
  <c r="EH77" i="3"/>
  <c r="EH79" i="3"/>
  <c r="EH78" i="3"/>
  <c r="EH74" i="3"/>
  <c r="EH115" i="3"/>
  <c r="EH114" i="3"/>
  <c r="EH116" i="3"/>
  <c r="EH118" i="3"/>
  <c r="EH119" i="3"/>
  <c r="EH117" i="3"/>
  <c r="EH12" i="3"/>
  <c r="EG11" i="3"/>
  <c r="EF13" i="3"/>
  <c r="ES80" i="3" l="1"/>
  <c r="EI76" i="3"/>
  <c r="EI74" i="3"/>
  <c r="EI78" i="3"/>
  <c r="EI79" i="3"/>
  <c r="EI77" i="3"/>
  <c r="EI75" i="3"/>
  <c r="EI115" i="3"/>
  <c r="EI116" i="3"/>
  <c r="EI119" i="3"/>
  <c r="EI118" i="3"/>
  <c r="EI114" i="3"/>
  <c r="EI117" i="3"/>
  <c r="EI12" i="3"/>
  <c r="EH11" i="3"/>
  <c r="EG13" i="3"/>
  <c r="ET80" i="3" l="1"/>
  <c r="EJ76" i="3"/>
  <c r="EJ75" i="3"/>
  <c r="EJ77" i="3"/>
  <c r="EJ74" i="3"/>
  <c r="EJ79" i="3"/>
  <c r="EJ78" i="3"/>
  <c r="EJ115" i="3"/>
  <c r="EJ114" i="3"/>
  <c r="EJ119" i="3"/>
  <c r="EJ116" i="3"/>
  <c r="EJ118" i="3"/>
  <c r="EJ117" i="3"/>
  <c r="EJ12" i="3"/>
  <c r="EI11" i="3"/>
  <c r="EH13" i="3"/>
  <c r="EU80" i="3" l="1"/>
  <c r="EK76" i="3"/>
  <c r="EK78" i="3"/>
  <c r="EK79" i="3"/>
  <c r="EK74" i="3"/>
  <c r="EK77" i="3"/>
  <c r="EK75" i="3"/>
  <c r="EK118" i="3"/>
  <c r="EK114" i="3"/>
  <c r="EK119" i="3"/>
  <c r="EK116" i="3"/>
  <c r="EK117" i="3"/>
  <c r="EK115" i="3"/>
  <c r="EJ11" i="3"/>
  <c r="EI13" i="3"/>
  <c r="EK12" i="3"/>
  <c r="EV80" i="3" l="1"/>
  <c r="EL76" i="3"/>
  <c r="EL74" i="3"/>
  <c r="EL77" i="3"/>
  <c r="EL78" i="3"/>
  <c r="EL75" i="3"/>
  <c r="EL79" i="3"/>
  <c r="EL114" i="3"/>
  <c r="EL119" i="3"/>
  <c r="EL116" i="3"/>
  <c r="EL118" i="3"/>
  <c r="EL115" i="3"/>
  <c r="EL117" i="3"/>
  <c r="EL12" i="3"/>
  <c r="EK11" i="3"/>
  <c r="EJ13" i="3"/>
  <c r="EW80" i="3" l="1"/>
  <c r="EM76" i="3"/>
  <c r="EM79" i="3"/>
  <c r="EM75" i="3"/>
  <c r="EM78" i="3"/>
  <c r="EM77" i="3"/>
  <c r="EM74" i="3"/>
  <c r="EM114" i="3"/>
  <c r="EM119" i="3"/>
  <c r="EM116" i="3"/>
  <c r="EM118" i="3"/>
  <c r="EM117" i="3"/>
  <c r="EM115" i="3"/>
  <c r="EL11" i="3"/>
  <c r="EK13" i="3"/>
  <c r="EM12" i="3"/>
  <c r="EX80" i="3" l="1"/>
  <c r="EN76" i="3"/>
  <c r="EN74" i="3"/>
  <c r="EN75" i="3"/>
  <c r="EN78" i="3"/>
  <c r="EN77" i="3"/>
  <c r="EN79" i="3"/>
  <c r="EN114" i="3"/>
  <c r="EN118" i="3"/>
  <c r="EN116" i="3"/>
  <c r="EN117" i="3"/>
  <c r="EN119" i="3"/>
  <c r="EN115" i="3"/>
  <c r="EM11" i="3"/>
  <c r="EL13" i="3"/>
  <c r="EN12" i="3"/>
  <c r="EY80" i="3" l="1"/>
  <c r="EO76" i="3"/>
  <c r="EO79" i="3"/>
  <c r="EO77" i="3"/>
  <c r="EO78" i="3"/>
  <c r="EO75" i="3"/>
  <c r="EO74" i="3"/>
  <c r="EO115" i="3"/>
  <c r="EO118" i="3"/>
  <c r="EO116" i="3"/>
  <c r="EO114" i="3"/>
  <c r="EO117" i="3"/>
  <c r="EO119" i="3"/>
  <c r="EN11" i="3"/>
  <c r="EM13" i="3"/>
  <c r="EO12" i="3"/>
  <c r="EZ80" i="3" l="1"/>
  <c r="EP76" i="3"/>
  <c r="EP78" i="3"/>
  <c r="EP75" i="3"/>
  <c r="EP79" i="3"/>
  <c r="EP74" i="3"/>
  <c r="EP77" i="3"/>
  <c r="EP116" i="3"/>
  <c r="EP118" i="3"/>
  <c r="EP114" i="3"/>
  <c r="EP119" i="3"/>
  <c r="EP115" i="3"/>
  <c r="EP117" i="3"/>
  <c r="EO11" i="3"/>
  <c r="EN13" i="3"/>
  <c r="EP12" i="3"/>
  <c r="FA80" i="3" l="1"/>
  <c r="EQ76" i="3"/>
  <c r="EQ77" i="3"/>
  <c r="EQ74" i="3"/>
  <c r="EQ79" i="3"/>
  <c r="EQ75" i="3"/>
  <c r="EQ78" i="3"/>
  <c r="EQ117" i="3"/>
  <c r="EQ116" i="3"/>
  <c r="EQ114" i="3"/>
  <c r="EQ115" i="3"/>
  <c r="EQ118" i="3"/>
  <c r="EQ119" i="3"/>
  <c r="EQ12" i="3"/>
  <c r="EP11" i="3"/>
  <c r="EO13" i="3"/>
  <c r="FB80" i="3" l="1"/>
  <c r="ER76" i="3"/>
  <c r="ER79" i="3"/>
  <c r="ER75" i="3"/>
  <c r="ER78" i="3"/>
  <c r="ER74" i="3"/>
  <c r="ER77" i="3"/>
  <c r="ER118" i="3"/>
  <c r="ER119" i="3"/>
  <c r="ER115" i="3"/>
  <c r="ER117" i="3"/>
  <c r="ER116" i="3"/>
  <c r="ER114" i="3"/>
  <c r="ER12" i="3"/>
  <c r="EQ11" i="3"/>
  <c r="EP13" i="3"/>
  <c r="FC80" i="3" l="1"/>
  <c r="ES76" i="3"/>
  <c r="ES78" i="3"/>
  <c r="ES77" i="3"/>
  <c r="ES74" i="3"/>
  <c r="ES75" i="3"/>
  <c r="ES79" i="3"/>
  <c r="ES119" i="3"/>
  <c r="ES115" i="3"/>
  <c r="ES118" i="3"/>
  <c r="ES114" i="3"/>
  <c r="ES117" i="3"/>
  <c r="ES116" i="3"/>
  <c r="ER11" i="3"/>
  <c r="EQ13" i="3"/>
  <c r="ES12" i="3"/>
  <c r="FD80" i="3" l="1"/>
  <c r="ET76" i="3"/>
  <c r="ET79" i="3"/>
  <c r="ET75" i="3"/>
  <c r="ET74" i="3"/>
  <c r="ET77" i="3"/>
  <c r="ET78" i="3"/>
  <c r="ET119" i="3"/>
  <c r="ET115" i="3"/>
  <c r="ET117" i="3"/>
  <c r="ET118" i="3"/>
  <c r="ET114" i="3"/>
  <c r="ET116" i="3"/>
  <c r="ES11" i="3"/>
  <c r="ER13" i="3"/>
  <c r="ET12" i="3"/>
  <c r="FE80" i="3" l="1"/>
  <c r="EU76" i="3"/>
  <c r="EU78" i="3"/>
  <c r="EU77" i="3"/>
  <c r="EU74" i="3"/>
  <c r="EU75" i="3"/>
  <c r="EU79" i="3"/>
  <c r="EU119" i="3"/>
  <c r="EU117" i="3"/>
  <c r="EU115" i="3"/>
  <c r="EU118" i="3"/>
  <c r="EU114" i="3"/>
  <c r="EU116" i="3"/>
  <c r="EU12" i="3"/>
  <c r="ET11" i="3"/>
  <c r="ES13" i="3"/>
  <c r="FF80" i="3" l="1"/>
  <c r="EV76" i="3"/>
  <c r="EV74" i="3"/>
  <c r="EV75" i="3"/>
  <c r="EV79" i="3"/>
  <c r="EV77" i="3"/>
  <c r="EV78" i="3"/>
  <c r="EV119" i="3"/>
  <c r="EV117" i="3"/>
  <c r="EV118" i="3"/>
  <c r="EV114" i="3"/>
  <c r="EV115" i="3"/>
  <c r="EV116" i="3"/>
  <c r="EU11" i="3"/>
  <c r="ET13" i="3"/>
  <c r="EV12" i="3"/>
  <c r="FG80" i="3" l="1"/>
  <c r="EW76" i="3"/>
  <c r="EW78" i="3"/>
  <c r="EW77" i="3"/>
  <c r="EW79" i="3"/>
  <c r="EW75" i="3"/>
  <c r="EW74" i="3"/>
  <c r="EW119" i="3"/>
  <c r="EW116" i="3"/>
  <c r="EW118" i="3"/>
  <c r="EW117" i="3"/>
  <c r="EW114" i="3"/>
  <c r="EW115" i="3"/>
  <c r="EW12" i="3"/>
  <c r="EV11" i="3"/>
  <c r="EU13" i="3"/>
  <c r="FH80" i="3" l="1"/>
  <c r="EX76" i="3"/>
  <c r="EX75" i="3"/>
  <c r="EX77" i="3"/>
  <c r="EX74" i="3"/>
  <c r="EX79" i="3"/>
  <c r="EX78" i="3"/>
  <c r="EX119" i="3"/>
  <c r="EX117" i="3"/>
  <c r="EX118" i="3"/>
  <c r="EX115" i="3"/>
  <c r="EX114" i="3"/>
  <c r="EX116" i="3"/>
  <c r="EW11" i="3"/>
  <c r="EV13" i="3"/>
  <c r="EX12" i="3"/>
  <c r="FI80" i="3" l="1"/>
  <c r="EY76" i="3"/>
  <c r="EY78" i="3"/>
  <c r="EY79" i="3"/>
  <c r="EY74" i="3"/>
  <c r="EY77" i="3"/>
  <c r="EY75" i="3"/>
  <c r="EY119" i="3"/>
  <c r="EY117" i="3"/>
  <c r="EY115" i="3"/>
  <c r="EY116" i="3"/>
  <c r="EY118" i="3"/>
  <c r="EY114" i="3"/>
  <c r="EY12" i="3"/>
  <c r="EX11" i="3"/>
  <c r="EW13" i="3"/>
  <c r="FJ80" i="3" l="1"/>
  <c r="EZ76" i="3"/>
  <c r="EZ75" i="3"/>
  <c r="EZ74" i="3"/>
  <c r="EZ77" i="3"/>
  <c r="EZ79" i="3"/>
  <c r="EZ78" i="3"/>
  <c r="EZ119" i="3"/>
  <c r="EZ117" i="3"/>
  <c r="EZ115" i="3"/>
  <c r="EZ116" i="3"/>
  <c r="EZ118" i="3"/>
  <c r="EZ114" i="3"/>
  <c r="EY11" i="3"/>
  <c r="EX13" i="3"/>
  <c r="EZ12" i="3"/>
  <c r="FK80" i="3" l="1"/>
  <c r="FA76" i="3"/>
  <c r="FA78" i="3"/>
  <c r="FA79" i="3"/>
  <c r="FA77" i="3"/>
  <c r="FA74" i="3"/>
  <c r="FA75" i="3"/>
  <c r="FA119" i="3"/>
  <c r="FA117" i="3"/>
  <c r="FA115" i="3"/>
  <c r="FA116" i="3"/>
  <c r="FA118" i="3"/>
  <c r="FA114" i="3"/>
  <c r="FA12" i="3"/>
  <c r="EZ11" i="3"/>
  <c r="EY13" i="3"/>
  <c r="FL80" i="3" l="1"/>
  <c r="FB76" i="3"/>
  <c r="FB74" i="3"/>
  <c r="FB79" i="3"/>
  <c r="FB75" i="3"/>
  <c r="FB77" i="3"/>
  <c r="FB78" i="3"/>
  <c r="FB116" i="3"/>
  <c r="FB117" i="3"/>
  <c r="FB118" i="3"/>
  <c r="FB114" i="3"/>
  <c r="FB115" i="3"/>
  <c r="FB119" i="3"/>
  <c r="FB12" i="3"/>
  <c r="FA11" i="3"/>
  <c r="EZ13" i="3"/>
  <c r="FM80" i="3" l="1"/>
  <c r="FC76" i="3"/>
  <c r="FC78" i="3"/>
  <c r="FC77" i="3"/>
  <c r="FC75" i="3"/>
  <c r="FC79" i="3"/>
  <c r="FC74" i="3"/>
  <c r="FC117" i="3"/>
  <c r="FC118" i="3"/>
  <c r="FC115" i="3"/>
  <c r="FC114" i="3"/>
  <c r="FC116" i="3"/>
  <c r="FC119" i="3"/>
  <c r="FC12" i="3"/>
  <c r="FB11" i="3"/>
  <c r="FA13" i="3"/>
  <c r="FN80" i="3" l="1"/>
  <c r="FD76" i="3"/>
  <c r="FD79" i="3"/>
  <c r="FD74" i="3"/>
  <c r="FD77" i="3"/>
  <c r="FD75" i="3"/>
  <c r="FD78" i="3"/>
  <c r="FD117" i="3"/>
  <c r="FD118" i="3"/>
  <c r="FD114" i="3"/>
  <c r="FD115" i="3"/>
  <c r="FD119" i="3"/>
  <c r="FD116" i="3"/>
  <c r="FC11" i="3"/>
  <c r="FB13" i="3"/>
  <c r="FD12" i="3"/>
  <c r="FO80" i="3" l="1"/>
  <c r="FE76" i="3"/>
  <c r="FE78" i="3"/>
  <c r="FE75" i="3"/>
  <c r="FE77" i="3"/>
  <c r="FE74" i="3"/>
  <c r="FE79" i="3"/>
  <c r="FE118" i="3"/>
  <c r="FE115" i="3"/>
  <c r="FE114" i="3"/>
  <c r="FE117" i="3"/>
  <c r="FE119" i="3"/>
  <c r="FE116" i="3"/>
  <c r="FD11" i="3"/>
  <c r="FC13" i="3"/>
  <c r="FE12" i="3"/>
  <c r="FP80" i="3" l="1"/>
  <c r="FF76" i="3"/>
  <c r="FF79" i="3"/>
  <c r="FF74" i="3"/>
  <c r="FF77" i="3"/>
  <c r="FF75" i="3"/>
  <c r="FF78" i="3"/>
  <c r="FF118" i="3"/>
  <c r="FF115" i="3"/>
  <c r="FF114" i="3"/>
  <c r="FF117" i="3"/>
  <c r="FF119" i="3"/>
  <c r="FF116" i="3"/>
  <c r="FF12" i="3"/>
  <c r="FE11" i="3"/>
  <c r="FD13" i="3"/>
  <c r="FQ80" i="3" l="1"/>
  <c r="FG76" i="3"/>
  <c r="FG78" i="3"/>
  <c r="FG75" i="3"/>
  <c r="FG77" i="3"/>
  <c r="FG74" i="3"/>
  <c r="FG79" i="3"/>
  <c r="FG118" i="3"/>
  <c r="FG115" i="3"/>
  <c r="FG114" i="3"/>
  <c r="FG117" i="3"/>
  <c r="FG119" i="3"/>
  <c r="FG116" i="3"/>
  <c r="FF11" i="3"/>
  <c r="FE13" i="3"/>
  <c r="FG12" i="3"/>
  <c r="FR80" i="3" l="1"/>
  <c r="FH76" i="3"/>
  <c r="FH74" i="3"/>
  <c r="FH79" i="3"/>
  <c r="FH77" i="3"/>
  <c r="FH75" i="3"/>
  <c r="FH78" i="3"/>
  <c r="FH114" i="3"/>
  <c r="FH118" i="3"/>
  <c r="FH115" i="3"/>
  <c r="FH117" i="3"/>
  <c r="FH119" i="3"/>
  <c r="FH116" i="3"/>
  <c r="FH12" i="3"/>
  <c r="FG11" i="3"/>
  <c r="FF13" i="3"/>
  <c r="FS80" i="3" l="1"/>
  <c r="FI76" i="3"/>
  <c r="FI77" i="3"/>
  <c r="FI79" i="3"/>
  <c r="FI78" i="3"/>
  <c r="FI75" i="3"/>
  <c r="FI74" i="3"/>
  <c r="FI115" i="3"/>
  <c r="FI118" i="3"/>
  <c r="FI116" i="3"/>
  <c r="FI114" i="3"/>
  <c r="FI117" i="3"/>
  <c r="FI119" i="3"/>
  <c r="FI12" i="3"/>
  <c r="FH11" i="3"/>
  <c r="FG13" i="3"/>
  <c r="FT80" i="3" l="1"/>
  <c r="FJ76" i="3"/>
  <c r="FJ74" i="3"/>
  <c r="FJ78" i="3"/>
  <c r="FJ77" i="3"/>
  <c r="FJ75" i="3"/>
  <c r="FJ79" i="3"/>
  <c r="FJ116" i="3"/>
  <c r="FJ118" i="3"/>
  <c r="FJ114" i="3"/>
  <c r="FJ119" i="3"/>
  <c r="FJ117" i="3"/>
  <c r="FJ115" i="3"/>
  <c r="FJ12" i="3"/>
  <c r="FI11" i="3"/>
  <c r="FH13" i="3"/>
  <c r="FU80" i="3" l="1"/>
  <c r="FK76" i="3"/>
  <c r="FK79" i="3"/>
  <c r="FK75" i="3"/>
  <c r="FK77" i="3"/>
  <c r="FK78" i="3"/>
  <c r="FK74" i="3"/>
  <c r="FK117" i="3"/>
  <c r="FK118" i="3"/>
  <c r="FK116" i="3"/>
  <c r="FK114" i="3"/>
  <c r="FK119" i="3"/>
  <c r="FK115" i="3"/>
  <c r="FK12" i="3"/>
  <c r="FJ11" i="3"/>
  <c r="FI13" i="3"/>
  <c r="FV80" i="3" l="1"/>
  <c r="FL76" i="3"/>
  <c r="FL78" i="3"/>
  <c r="FL77" i="3"/>
  <c r="FL79" i="3"/>
  <c r="FL74" i="3"/>
  <c r="FL75" i="3"/>
  <c r="FL118" i="3"/>
  <c r="FL116" i="3"/>
  <c r="FL114" i="3"/>
  <c r="FL117" i="3"/>
  <c r="FL115" i="3"/>
  <c r="FL119" i="3"/>
  <c r="FL12" i="3"/>
  <c r="FK11" i="3"/>
  <c r="FJ13" i="3"/>
  <c r="FW80" i="3" l="1"/>
  <c r="FM76" i="3"/>
  <c r="FM79" i="3"/>
  <c r="FM75" i="3"/>
  <c r="FM74" i="3"/>
  <c r="FM77" i="3"/>
  <c r="FM78" i="3"/>
  <c r="FM119" i="3"/>
  <c r="FM114" i="3"/>
  <c r="FM116" i="3"/>
  <c r="FM115" i="3"/>
  <c r="FM117" i="3"/>
  <c r="FM118" i="3"/>
  <c r="FM12" i="3"/>
  <c r="FL11" i="3"/>
  <c r="FK13" i="3"/>
  <c r="FX80" i="3" l="1"/>
  <c r="FN76" i="3"/>
  <c r="FN74" i="3"/>
  <c r="FN77" i="3"/>
  <c r="FN78" i="3"/>
  <c r="FN75" i="3"/>
  <c r="FN79" i="3"/>
  <c r="FN114" i="3"/>
  <c r="FN116" i="3"/>
  <c r="FN117" i="3"/>
  <c r="FN115" i="3"/>
  <c r="FN118" i="3"/>
  <c r="FN119" i="3"/>
  <c r="FM11" i="3"/>
  <c r="FL13" i="3"/>
  <c r="FN12" i="3"/>
  <c r="FY80" i="3" l="1"/>
  <c r="FO76" i="3"/>
  <c r="FO79" i="3"/>
  <c r="FO75" i="3"/>
  <c r="FO78" i="3"/>
  <c r="FO77" i="3"/>
  <c r="FO74" i="3"/>
  <c r="FO114" i="3"/>
  <c r="FO116" i="3"/>
  <c r="FO117" i="3"/>
  <c r="FO115" i="3"/>
  <c r="FO119" i="3"/>
  <c r="FO118" i="3"/>
  <c r="FO12" i="3"/>
  <c r="FN11" i="3"/>
  <c r="FM13" i="3"/>
  <c r="FZ80" i="3" l="1"/>
  <c r="FP76" i="3"/>
  <c r="FP77" i="3"/>
  <c r="FP78" i="3"/>
  <c r="FP74" i="3"/>
  <c r="FP75" i="3"/>
  <c r="FP79" i="3"/>
  <c r="FP116" i="3"/>
  <c r="FP115" i="3"/>
  <c r="FP114" i="3"/>
  <c r="FP119" i="3"/>
  <c r="FP117" i="3"/>
  <c r="FP118" i="3"/>
  <c r="FO11" i="3"/>
  <c r="FN13" i="3"/>
  <c r="FP12" i="3"/>
  <c r="GA80" i="3" l="1"/>
  <c r="FQ76" i="3"/>
  <c r="FQ79" i="3"/>
  <c r="FQ75" i="3"/>
  <c r="FQ74" i="3"/>
  <c r="FQ78" i="3"/>
  <c r="FQ77" i="3"/>
  <c r="FQ119" i="3"/>
  <c r="FQ117" i="3"/>
  <c r="FQ114" i="3"/>
  <c r="FQ116" i="3"/>
  <c r="FQ118" i="3"/>
  <c r="FQ115" i="3"/>
  <c r="FQ12" i="3"/>
  <c r="FP11" i="3"/>
  <c r="FO13" i="3"/>
  <c r="GB80" i="3" l="1"/>
  <c r="FR76" i="3"/>
  <c r="FR77" i="3"/>
  <c r="FR78" i="3"/>
  <c r="FR74" i="3"/>
  <c r="FR75" i="3"/>
  <c r="FR79" i="3"/>
  <c r="FR119" i="3"/>
  <c r="FR116" i="3"/>
  <c r="FR117" i="3"/>
  <c r="FR114" i="3"/>
  <c r="FR115" i="3"/>
  <c r="FR118" i="3"/>
  <c r="FR12" i="3"/>
  <c r="FQ11" i="3"/>
  <c r="FP13" i="3"/>
  <c r="GC80" i="3" l="1"/>
  <c r="FS76" i="3"/>
  <c r="FS75" i="3"/>
  <c r="FS74" i="3"/>
  <c r="FS79" i="3"/>
  <c r="FS78" i="3"/>
  <c r="FS77" i="3"/>
  <c r="FS119" i="3"/>
  <c r="FS115" i="3"/>
  <c r="FS116" i="3"/>
  <c r="FS117" i="3"/>
  <c r="FS118" i="3"/>
  <c r="FS114" i="3"/>
  <c r="FS12" i="3"/>
  <c r="FR11" i="3"/>
  <c r="FQ13" i="3"/>
  <c r="GD80" i="3" l="1"/>
  <c r="FT76" i="3"/>
  <c r="FT79" i="3"/>
  <c r="FT78" i="3"/>
  <c r="FT74" i="3"/>
  <c r="FT77" i="3"/>
  <c r="FT75" i="3"/>
  <c r="FT119" i="3"/>
  <c r="FT117" i="3"/>
  <c r="FT115" i="3"/>
  <c r="FT116" i="3"/>
  <c r="FT118" i="3"/>
  <c r="FT114" i="3"/>
  <c r="FT12" i="3"/>
  <c r="FS11" i="3"/>
  <c r="FR13" i="3"/>
  <c r="GE80" i="3" l="1"/>
  <c r="FU76" i="3"/>
  <c r="FU75" i="3"/>
  <c r="FU77" i="3"/>
  <c r="FU78" i="3"/>
  <c r="FU74" i="3"/>
  <c r="FU79" i="3"/>
  <c r="FU119" i="3"/>
  <c r="FU117" i="3"/>
  <c r="FU115" i="3"/>
  <c r="FU116" i="3"/>
  <c r="FU118" i="3"/>
  <c r="FU114" i="3"/>
  <c r="FT11" i="3"/>
  <c r="FS13" i="3"/>
  <c r="FU12" i="3"/>
  <c r="GF80" i="3" l="1"/>
  <c r="FV76" i="3"/>
  <c r="FV79" i="3"/>
  <c r="FV74" i="3"/>
  <c r="FV78" i="3"/>
  <c r="FV77" i="3"/>
  <c r="FV75" i="3"/>
  <c r="FV119" i="3"/>
  <c r="FV117" i="3"/>
  <c r="FV115" i="3"/>
  <c r="FV116" i="3"/>
  <c r="FV118" i="3"/>
  <c r="FV114" i="3"/>
  <c r="FU11" i="3"/>
  <c r="FT13" i="3"/>
  <c r="FV12" i="3"/>
  <c r="GG80" i="3" l="1"/>
  <c r="FW76" i="3"/>
  <c r="FW78" i="3"/>
  <c r="FW74" i="3"/>
  <c r="FW75" i="3"/>
  <c r="FW77" i="3"/>
  <c r="FW79" i="3"/>
  <c r="FW116" i="3"/>
  <c r="FW115" i="3"/>
  <c r="FW118" i="3"/>
  <c r="FW119" i="3"/>
  <c r="FW114" i="3"/>
  <c r="FW117" i="3"/>
  <c r="FW12" i="3"/>
  <c r="FV11" i="3"/>
  <c r="FU13" i="3"/>
  <c r="GH80" i="3" l="1"/>
  <c r="FX76" i="3"/>
  <c r="FX75" i="3"/>
  <c r="FX77" i="3"/>
  <c r="FX74" i="3"/>
  <c r="FX79" i="3"/>
  <c r="FX78" i="3"/>
  <c r="FX116" i="3"/>
  <c r="FX119" i="3"/>
  <c r="FX117" i="3"/>
  <c r="FX115" i="3"/>
  <c r="FX118" i="3"/>
  <c r="FX114" i="3"/>
  <c r="FX12" i="3"/>
  <c r="FW11" i="3"/>
  <c r="FV13" i="3"/>
  <c r="GI80" i="3" l="1"/>
  <c r="FY76" i="3"/>
  <c r="FY78" i="3"/>
  <c r="FY77" i="3"/>
  <c r="FY79" i="3"/>
  <c r="FY74" i="3"/>
  <c r="FY75" i="3"/>
  <c r="FY116" i="3"/>
  <c r="FY119" i="3"/>
  <c r="FY115" i="3"/>
  <c r="FY118" i="3"/>
  <c r="FY117" i="3"/>
  <c r="FY114" i="3"/>
  <c r="FX11" i="3"/>
  <c r="FW13" i="3"/>
  <c r="FY12" i="3"/>
  <c r="GJ80" i="3" l="1"/>
  <c r="FZ76" i="3"/>
  <c r="FZ75" i="3"/>
  <c r="FZ79" i="3"/>
  <c r="FZ77" i="3"/>
  <c r="FZ74" i="3"/>
  <c r="FZ78" i="3"/>
  <c r="FZ116" i="3"/>
  <c r="FZ119" i="3"/>
  <c r="FZ117" i="3"/>
  <c r="FZ115" i="3"/>
  <c r="FZ118" i="3"/>
  <c r="FZ114" i="3"/>
  <c r="FZ12" i="3"/>
  <c r="FY11" i="3"/>
  <c r="FX13" i="3"/>
  <c r="GK80" i="3" l="1"/>
  <c r="GA76" i="3"/>
  <c r="GA78" i="3"/>
  <c r="GA74" i="3"/>
  <c r="GA77" i="3"/>
  <c r="GA79" i="3"/>
  <c r="GA75" i="3"/>
  <c r="GA118" i="3"/>
  <c r="GA119" i="3"/>
  <c r="GA117" i="3"/>
  <c r="GA115" i="3"/>
  <c r="GA116" i="3"/>
  <c r="GA114" i="3"/>
  <c r="FZ11" i="3"/>
  <c r="FY13" i="3"/>
  <c r="GA12" i="3"/>
  <c r="GL80" i="3" l="1"/>
  <c r="GB76" i="3"/>
  <c r="GB77" i="3"/>
  <c r="GB75" i="3"/>
  <c r="GB79" i="3"/>
  <c r="GB74" i="3"/>
  <c r="GB78" i="3"/>
  <c r="GB114" i="3"/>
  <c r="GB118" i="3"/>
  <c r="GB117" i="3"/>
  <c r="GB115" i="3"/>
  <c r="GB119" i="3"/>
  <c r="GB116" i="3"/>
  <c r="GB12" i="3"/>
  <c r="GA11" i="3"/>
  <c r="FZ13" i="3"/>
  <c r="GM80" i="3" l="1"/>
  <c r="GC76" i="3"/>
  <c r="GC75" i="3"/>
  <c r="GC78" i="3"/>
  <c r="GC74" i="3"/>
  <c r="GC79" i="3"/>
  <c r="GC77" i="3"/>
  <c r="GC115" i="3"/>
  <c r="GC117" i="3"/>
  <c r="GC118" i="3"/>
  <c r="GC116" i="3"/>
  <c r="GC114" i="3"/>
  <c r="GC119" i="3"/>
  <c r="GC12" i="3"/>
  <c r="GB11" i="3"/>
  <c r="GA13" i="3"/>
  <c r="GN80" i="3" l="1"/>
  <c r="GD76" i="3"/>
  <c r="GD79" i="3"/>
  <c r="GD74" i="3"/>
  <c r="GD75" i="3"/>
  <c r="GD77" i="3"/>
  <c r="GD78" i="3"/>
  <c r="GD116" i="3"/>
  <c r="GD118" i="3"/>
  <c r="GD115" i="3"/>
  <c r="GD119" i="3"/>
  <c r="GD114" i="3"/>
  <c r="GD117" i="3"/>
  <c r="GC11" i="3"/>
  <c r="GB13" i="3"/>
  <c r="GD12" i="3"/>
  <c r="GO80" i="3" l="1"/>
  <c r="GE76" i="3"/>
  <c r="GE74" i="3"/>
  <c r="GE78" i="3"/>
  <c r="GE75" i="3"/>
  <c r="GE77" i="3"/>
  <c r="GE79" i="3"/>
  <c r="GE117" i="3"/>
  <c r="GE118" i="3"/>
  <c r="GE116" i="3"/>
  <c r="GE114" i="3"/>
  <c r="GE115" i="3"/>
  <c r="GE119" i="3"/>
  <c r="GD11" i="3"/>
  <c r="GC13" i="3"/>
  <c r="GE12" i="3"/>
  <c r="GP80" i="3" l="1"/>
  <c r="GF76" i="3"/>
  <c r="GF79" i="3"/>
  <c r="GF77" i="3"/>
  <c r="GF78" i="3"/>
  <c r="GF74" i="3"/>
  <c r="GF75" i="3"/>
  <c r="GF118" i="3"/>
  <c r="GF116" i="3"/>
  <c r="GF114" i="3"/>
  <c r="GF115" i="3"/>
  <c r="GF119" i="3"/>
  <c r="GF117" i="3"/>
  <c r="GF12" i="3"/>
  <c r="GE11" i="3"/>
  <c r="GD13" i="3"/>
  <c r="GQ80" i="3" l="1"/>
  <c r="GG76" i="3"/>
  <c r="GG75" i="3"/>
  <c r="GG77" i="3"/>
  <c r="GG78" i="3"/>
  <c r="GG74" i="3"/>
  <c r="GG79" i="3"/>
  <c r="GG119" i="3"/>
  <c r="GG118" i="3"/>
  <c r="GG116" i="3"/>
  <c r="GG114" i="3"/>
  <c r="GG115" i="3"/>
  <c r="GG117" i="3"/>
  <c r="GG12" i="3"/>
  <c r="GF11" i="3"/>
  <c r="GE13" i="3"/>
  <c r="GR80" i="3" l="1"/>
  <c r="GH76" i="3"/>
  <c r="GH78" i="3"/>
  <c r="GH79" i="3"/>
  <c r="GH77" i="3"/>
  <c r="GH74" i="3"/>
  <c r="GH75" i="3"/>
  <c r="GH114" i="3"/>
  <c r="GH118" i="3"/>
  <c r="GH117" i="3"/>
  <c r="GH116" i="3"/>
  <c r="GH119" i="3"/>
  <c r="GH115" i="3"/>
  <c r="GG11" i="3"/>
  <c r="GF13" i="3"/>
  <c r="GH12" i="3"/>
  <c r="GS80" i="3" l="1"/>
  <c r="GI76" i="3"/>
  <c r="GI78" i="3"/>
  <c r="GI75" i="3"/>
  <c r="GI74" i="3"/>
  <c r="GI77" i="3"/>
  <c r="GI79" i="3"/>
  <c r="GI118" i="3"/>
  <c r="GI117" i="3"/>
  <c r="GI114" i="3"/>
  <c r="GI116" i="3"/>
  <c r="GI119" i="3"/>
  <c r="GI115" i="3"/>
  <c r="GH11" i="3"/>
  <c r="GG13" i="3"/>
  <c r="GI12" i="3"/>
  <c r="GT80" i="3" l="1"/>
  <c r="GJ76" i="3"/>
  <c r="GJ77" i="3"/>
  <c r="GJ74" i="3"/>
  <c r="GJ75" i="3"/>
  <c r="GJ79" i="3"/>
  <c r="GJ78" i="3"/>
  <c r="GJ118" i="3"/>
  <c r="GJ114" i="3"/>
  <c r="GJ117" i="3"/>
  <c r="GJ116" i="3"/>
  <c r="GJ119" i="3"/>
  <c r="GJ115" i="3"/>
  <c r="GJ12" i="3"/>
  <c r="GI11" i="3"/>
  <c r="GH13" i="3"/>
  <c r="GU80" i="3" l="1"/>
  <c r="GK76" i="3"/>
  <c r="GK75" i="3"/>
  <c r="GK78" i="3"/>
  <c r="GK79" i="3"/>
  <c r="GK74" i="3"/>
  <c r="GK77" i="3"/>
  <c r="GK118" i="3"/>
  <c r="GK114" i="3"/>
  <c r="GK117" i="3"/>
  <c r="GK119" i="3"/>
  <c r="GK116" i="3"/>
  <c r="GK115" i="3"/>
  <c r="GK12" i="3"/>
  <c r="GJ11" i="3"/>
  <c r="GI13" i="3"/>
  <c r="GV80" i="3" l="1"/>
  <c r="GL76" i="3"/>
  <c r="GL79" i="3"/>
  <c r="GL78" i="3"/>
  <c r="GL77" i="3"/>
  <c r="GL74" i="3"/>
  <c r="GL75" i="3"/>
  <c r="GL119" i="3"/>
  <c r="GL117" i="3"/>
  <c r="GL118" i="3"/>
  <c r="GL114" i="3"/>
  <c r="GL116" i="3"/>
  <c r="GL115" i="3"/>
  <c r="GL12" i="3"/>
  <c r="GK11" i="3"/>
  <c r="GJ13" i="3"/>
  <c r="GW80" i="3" l="1"/>
  <c r="GM76" i="3"/>
  <c r="GM75" i="3"/>
  <c r="GM74" i="3"/>
  <c r="GM78" i="3"/>
  <c r="GM77" i="3"/>
  <c r="GM79" i="3"/>
  <c r="GM119" i="3"/>
  <c r="GM114" i="3"/>
  <c r="GM117" i="3"/>
  <c r="GM118" i="3"/>
  <c r="GM116" i="3"/>
  <c r="GM115" i="3"/>
  <c r="GL11" i="3"/>
  <c r="GK13" i="3"/>
  <c r="GM12" i="3"/>
  <c r="GX80" i="3" l="1"/>
  <c r="GN76" i="3"/>
  <c r="GN79" i="3"/>
  <c r="GN77" i="3"/>
  <c r="GN78" i="3"/>
  <c r="GN74" i="3"/>
  <c r="GN75" i="3"/>
  <c r="GN117" i="3"/>
  <c r="GN118" i="3"/>
  <c r="GN114" i="3"/>
  <c r="GN119" i="3"/>
  <c r="GN116" i="3"/>
  <c r="GN115" i="3"/>
  <c r="GN12" i="3"/>
  <c r="GM11" i="3"/>
  <c r="GL13" i="3"/>
  <c r="GY80" i="3" l="1"/>
  <c r="GO76" i="3"/>
  <c r="GO77" i="3"/>
  <c r="GO74" i="3"/>
  <c r="GO75" i="3"/>
  <c r="GO78" i="3"/>
  <c r="GO79" i="3"/>
  <c r="GO119" i="3"/>
  <c r="GO117" i="3"/>
  <c r="GO115" i="3"/>
  <c r="GO118" i="3"/>
  <c r="GO114" i="3"/>
  <c r="GO116" i="3"/>
  <c r="GO12" i="3"/>
  <c r="GN11" i="3"/>
  <c r="GM13" i="3"/>
  <c r="GZ80" i="3" l="1"/>
  <c r="GP76" i="3"/>
  <c r="GP79" i="3"/>
  <c r="GP78" i="3"/>
  <c r="GP75" i="3"/>
  <c r="GP74" i="3"/>
  <c r="GP77" i="3"/>
  <c r="GP119" i="3"/>
  <c r="GP117" i="3"/>
  <c r="GP115" i="3"/>
  <c r="GP118" i="3"/>
  <c r="GP114" i="3"/>
  <c r="GP116" i="3"/>
  <c r="GP12" i="3"/>
  <c r="GO11" i="3"/>
  <c r="GN13" i="3"/>
  <c r="HA80" i="3" l="1"/>
  <c r="GQ76" i="3"/>
  <c r="GQ74" i="3"/>
  <c r="GQ75" i="3"/>
  <c r="GQ77" i="3"/>
  <c r="GQ78" i="3"/>
  <c r="GQ79" i="3"/>
  <c r="GQ119" i="3"/>
  <c r="GQ117" i="3"/>
  <c r="GQ115" i="3"/>
  <c r="GQ118" i="3"/>
  <c r="GQ114" i="3"/>
  <c r="GQ116" i="3"/>
  <c r="GP11" i="3"/>
  <c r="GO13" i="3"/>
  <c r="GQ12" i="3"/>
  <c r="GR76" i="3" l="1"/>
  <c r="GR79" i="3"/>
  <c r="GR78" i="3"/>
  <c r="GR77" i="3"/>
  <c r="GR75" i="3"/>
  <c r="GR74" i="3"/>
  <c r="GR117" i="3"/>
  <c r="GR114" i="3"/>
  <c r="GR116" i="3"/>
  <c r="GR119" i="3"/>
  <c r="GR118" i="3"/>
  <c r="GR115" i="3"/>
  <c r="GR12" i="3"/>
  <c r="GQ11" i="3"/>
  <c r="GP13" i="3"/>
  <c r="GS76" i="3" l="1"/>
  <c r="GS74" i="3"/>
  <c r="GS75" i="3"/>
  <c r="GS77" i="3"/>
  <c r="GS78" i="3"/>
  <c r="GS79" i="3"/>
  <c r="GS116" i="3"/>
  <c r="GS119" i="3"/>
  <c r="GS114" i="3"/>
  <c r="GS115" i="3"/>
  <c r="GS118" i="3"/>
  <c r="GS117" i="3"/>
  <c r="GR11" i="3"/>
  <c r="GQ13" i="3"/>
  <c r="GS12" i="3"/>
  <c r="GT76" i="3" l="1"/>
  <c r="GT77" i="3"/>
  <c r="GT79" i="3"/>
  <c r="GT75" i="3"/>
  <c r="GT78" i="3"/>
  <c r="GT74" i="3"/>
  <c r="GT116" i="3"/>
  <c r="GT119" i="3"/>
  <c r="GT118" i="3"/>
  <c r="GT114" i="3"/>
  <c r="GT115" i="3"/>
  <c r="GT117" i="3"/>
  <c r="GS11" i="3"/>
  <c r="GR13" i="3"/>
  <c r="GT12" i="3"/>
  <c r="GU76" i="3" l="1"/>
  <c r="GU74" i="3"/>
  <c r="GU75" i="3"/>
  <c r="GU78" i="3"/>
  <c r="GU79" i="3"/>
  <c r="GU77" i="3"/>
  <c r="GU116" i="3"/>
  <c r="GU119" i="3"/>
  <c r="GU115" i="3"/>
  <c r="GU117" i="3"/>
  <c r="GU118" i="3"/>
  <c r="GU114" i="3"/>
  <c r="GT11" i="3"/>
  <c r="GS13" i="3"/>
  <c r="GU12" i="3"/>
  <c r="GV76" i="3" l="1"/>
  <c r="GV79" i="3"/>
  <c r="GV78" i="3"/>
  <c r="GV77" i="3"/>
  <c r="GV75" i="3"/>
  <c r="GV74" i="3"/>
  <c r="GV114" i="3"/>
  <c r="GV118" i="3"/>
  <c r="GV116" i="3"/>
  <c r="GV119" i="3"/>
  <c r="GV115" i="3"/>
  <c r="GV117" i="3"/>
  <c r="GU11" i="3"/>
  <c r="GT13" i="3"/>
  <c r="GV12" i="3"/>
  <c r="GW76" i="3" l="1"/>
  <c r="GW79" i="3"/>
  <c r="GW74" i="3"/>
  <c r="GW75" i="3"/>
  <c r="GW77" i="3"/>
  <c r="GW78" i="3"/>
  <c r="GW115" i="3"/>
  <c r="GW118" i="3"/>
  <c r="GW116" i="3"/>
  <c r="GW117" i="3"/>
  <c r="GW119" i="3"/>
  <c r="GW114" i="3"/>
  <c r="GW12" i="3"/>
  <c r="GV11" i="3"/>
  <c r="GU13" i="3"/>
  <c r="GX76" i="3" l="1"/>
  <c r="GX77" i="3"/>
  <c r="GX78" i="3"/>
  <c r="GX75" i="3"/>
  <c r="GX74" i="3"/>
  <c r="GX79" i="3"/>
  <c r="GX116" i="3"/>
  <c r="GX119" i="3"/>
  <c r="GX114" i="3"/>
  <c r="GX117" i="3"/>
  <c r="GX118" i="3"/>
  <c r="GX115" i="3"/>
  <c r="GX12" i="3"/>
  <c r="GW11" i="3"/>
  <c r="GV13" i="3"/>
  <c r="GY76" i="3" l="1"/>
  <c r="GY79" i="3"/>
  <c r="GY74" i="3"/>
  <c r="GY75" i="3"/>
  <c r="GY78" i="3"/>
  <c r="GY77" i="3"/>
  <c r="GY117" i="3"/>
  <c r="GY118" i="3"/>
  <c r="GY116" i="3"/>
  <c r="GY119" i="3"/>
  <c r="GY114" i="3"/>
  <c r="GY115" i="3"/>
  <c r="GY12" i="3"/>
  <c r="GX11" i="3"/>
  <c r="GW13" i="3"/>
  <c r="GZ76" i="3" l="1"/>
  <c r="GZ77" i="3"/>
  <c r="GZ78" i="3"/>
  <c r="GZ75" i="3"/>
  <c r="GZ74" i="3"/>
  <c r="GZ79" i="3"/>
  <c r="GZ118" i="3"/>
  <c r="GZ116" i="3"/>
  <c r="GZ114" i="3"/>
  <c r="GZ119" i="3"/>
  <c r="GZ117" i="3"/>
  <c r="GZ115" i="3"/>
  <c r="GY11" i="3"/>
  <c r="GX13" i="3"/>
  <c r="GZ12" i="3"/>
  <c r="HA76" i="3" l="1"/>
  <c r="HA74" i="3"/>
  <c r="HA75" i="3"/>
  <c r="HA79" i="3"/>
  <c r="HA78" i="3"/>
  <c r="HA77" i="3"/>
  <c r="HA119" i="3"/>
  <c r="HA118" i="3"/>
  <c r="HA116" i="3"/>
  <c r="HA114" i="3"/>
  <c r="HA117" i="3"/>
  <c r="HA115" i="3"/>
  <c r="HA12" i="3"/>
  <c r="GZ11" i="3"/>
  <c r="GY13" i="3"/>
  <c r="N80" i="3" l="1"/>
  <c r="P80" i="3"/>
  <c r="T80" i="3"/>
  <c r="S80" i="3"/>
  <c r="R80" i="3"/>
  <c r="Q80" i="3"/>
  <c r="W80" i="3"/>
  <c r="O80" i="3"/>
  <c r="U80" i="3"/>
  <c r="V80" i="3"/>
  <c r="AB80" i="3"/>
  <c r="Z80" i="3"/>
  <c r="X80" i="3"/>
  <c r="Y80" i="3"/>
  <c r="AA80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N114" i="3"/>
  <c r="N116" i="3"/>
  <c r="N117" i="3"/>
  <c r="N118" i="3"/>
  <c r="N115" i="3"/>
  <c r="O118" i="3"/>
  <c r="O114" i="3"/>
  <c r="O115" i="3"/>
  <c r="N119" i="3"/>
  <c r="O119" i="3"/>
  <c r="O117" i="3"/>
  <c r="O116" i="3"/>
  <c r="P119" i="3"/>
  <c r="P114" i="3"/>
  <c r="P118" i="3"/>
  <c r="P115" i="3"/>
  <c r="R115" i="3"/>
  <c r="P117" i="3"/>
  <c r="P116" i="3"/>
  <c r="Q116" i="3"/>
  <c r="R117" i="3"/>
  <c r="R118" i="3"/>
  <c r="R119" i="3"/>
  <c r="Q119" i="3"/>
  <c r="R116" i="3"/>
  <c r="R114" i="3"/>
  <c r="S114" i="3"/>
  <c r="Q117" i="3"/>
  <c r="S116" i="3"/>
  <c r="Q115" i="3"/>
  <c r="Q118" i="3"/>
  <c r="Q114" i="3"/>
  <c r="S115" i="3"/>
  <c r="T116" i="3"/>
  <c r="U114" i="3"/>
  <c r="S118" i="3"/>
  <c r="S119" i="3"/>
  <c r="T118" i="3"/>
  <c r="S117" i="3"/>
  <c r="U118" i="3"/>
  <c r="T115" i="3"/>
  <c r="V118" i="3"/>
  <c r="T117" i="3"/>
  <c r="V116" i="3"/>
  <c r="T114" i="3"/>
  <c r="U119" i="3"/>
  <c r="T119" i="3"/>
  <c r="V117" i="3"/>
  <c r="U115" i="3"/>
  <c r="W119" i="3"/>
  <c r="X115" i="3"/>
  <c r="W116" i="3"/>
  <c r="Y114" i="3"/>
  <c r="U117" i="3"/>
  <c r="V114" i="3"/>
  <c r="W115" i="3"/>
  <c r="V119" i="3"/>
  <c r="U116" i="3"/>
  <c r="W114" i="3"/>
  <c r="W117" i="3"/>
  <c r="W118" i="3"/>
  <c r="V115" i="3"/>
  <c r="Y116" i="3"/>
  <c r="Y119" i="3"/>
  <c r="X114" i="3"/>
  <c r="X118" i="3"/>
  <c r="X119" i="3"/>
  <c r="Z116" i="3"/>
  <c r="Y118" i="3"/>
  <c r="Y117" i="3"/>
  <c r="X117" i="3"/>
  <c r="Y115" i="3"/>
  <c r="Z118" i="3"/>
  <c r="X116" i="3"/>
  <c r="AB117" i="3"/>
  <c r="AA119" i="3"/>
  <c r="Z114" i="3"/>
  <c r="Z119" i="3"/>
  <c r="Z115" i="3"/>
  <c r="AB116" i="3"/>
  <c r="AA118" i="3"/>
  <c r="AB114" i="3"/>
  <c r="AA114" i="3"/>
  <c r="AA117" i="3"/>
  <c r="AA116" i="3"/>
  <c r="Z117" i="3"/>
  <c r="AB118" i="3"/>
  <c r="AB119" i="3"/>
  <c r="AA115" i="3"/>
  <c r="AB115" i="3"/>
  <c r="HA11" i="3"/>
  <c r="HA13" i="3" s="1"/>
  <c r="GZ13" i="3"/>
  <c r="F113" i="3" l="1"/>
  <c r="I113" i="3" s="1"/>
  <c r="AD113" i="3" l="1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DC113" i="3"/>
  <c r="DD113" i="3"/>
  <c r="DE113" i="3"/>
  <c r="DF113" i="3"/>
  <c r="DG113" i="3"/>
  <c r="DH113" i="3"/>
  <c r="DI113" i="3"/>
  <c r="DJ113" i="3"/>
  <c r="DK113" i="3"/>
  <c r="DL113" i="3"/>
  <c r="DM113" i="3"/>
  <c r="DN113" i="3"/>
  <c r="DO113" i="3"/>
  <c r="DP113" i="3"/>
  <c r="DQ113" i="3"/>
  <c r="DR113" i="3"/>
  <c r="DS113" i="3"/>
  <c r="DT113" i="3"/>
  <c r="DU113" i="3"/>
  <c r="DV113" i="3"/>
  <c r="DW113" i="3"/>
  <c r="DX113" i="3"/>
  <c r="DY113" i="3"/>
  <c r="DZ113" i="3"/>
  <c r="EA113" i="3"/>
  <c r="EB113" i="3"/>
  <c r="EC113" i="3"/>
  <c r="ED113" i="3"/>
  <c r="EE113" i="3"/>
  <c r="EF113" i="3"/>
  <c r="EG113" i="3"/>
  <c r="EH113" i="3"/>
  <c r="EI113" i="3"/>
  <c r="EJ113" i="3"/>
  <c r="EK113" i="3"/>
  <c r="EL113" i="3"/>
  <c r="EM113" i="3"/>
  <c r="EN113" i="3"/>
  <c r="EO113" i="3"/>
  <c r="EP113" i="3"/>
  <c r="EQ113" i="3"/>
  <c r="ER113" i="3"/>
  <c r="ES113" i="3"/>
  <c r="ET113" i="3"/>
  <c r="EU113" i="3"/>
  <c r="EV113" i="3"/>
  <c r="EW113" i="3"/>
  <c r="EX113" i="3"/>
  <c r="EY113" i="3"/>
  <c r="EZ113" i="3"/>
  <c r="FA113" i="3"/>
  <c r="FB113" i="3"/>
  <c r="FC113" i="3"/>
  <c r="FD113" i="3"/>
  <c r="FE113" i="3"/>
  <c r="FF113" i="3"/>
  <c r="FG113" i="3"/>
  <c r="FH113" i="3"/>
  <c r="FI113" i="3"/>
  <c r="FJ113" i="3"/>
  <c r="FK113" i="3"/>
  <c r="FL113" i="3"/>
  <c r="FM113" i="3"/>
  <c r="FN113" i="3"/>
  <c r="FO113" i="3"/>
  <c r="FP113" i="3"/>
  <c r="FQ113" i="3"/>
  <c r="FR113" i="3"/>
  <c r="FS113" i="3"/>
  <c r="FT113" i="3"/>
  <c r="FU113" i="3"/>
  <c r="FV113" i="3"/>
  <c r="FW113" i="3"/>
  <c r="FX113" i="3"/>
  <c r="FY113" i="3"/>
  <c r="FZ113" i="3"/>
  <c r="GA113" i="3"/>
  <c r="GB113" i="3"/>
  <c r="GC113" i="3"/>
  <c r="GD113" i="3"/>
  <c r="GE113" i="3"/>
  <c r="GF113" i="3"/>
  <c r="GG113" i="3"/>
  <c r="GH113" i="3"/>
  <c r="GI113" i="3"/>
  <c r="GJ113" i="3"/>
  <c r="GK113" i="3"/>
  <c r="GL113" i="3"/>
  <c r="GM113" i="3"/>
  <c r="GN113" i="3"/>
  <c r="GO113" i="3"/>
  <c r="GP113" i="3"/>
  <c r="GQ113" i="3"/>
  <c r="GR113" i="3"/>
  <c r="GS113" i="3"/>
  <c r="GT113" i="3"/>
  <c r="GU113" i="3"/>
  <c r="GV113" i="3"/>
  <c r="GW113" i="3"/>
  <c r="GX113" i="3"/>
  <c r="GY113" i="3"/>
  <c r="GZ113" i="3"/>
  <c r="HA113" i="3"/>
  <c r="R113" i="3" l="1"/>
  <c r="AB113" i="3"/>
  <c r="W113" i="3"/>
  <c r="P113" i="3"/>
  <c r="S113" i="3"/>
  <c r="N113" i="3"/>
  <c r="U113" i="3"/>
  <c r="AA113" i="3"/>
  <c r="T113" i="3"/>
  <c r="O113" i="3"/>
  <c r="V113" i="3"/>
  <c r="Z113" i="3"/>
  <c r="X113" i="3"/>
  <c r="Q113" i="3"/>
  <c r="Y113" i="3"/>
  <c r="H46" i="5" l="1"/>
  <c r="I46" i="5" l="1" a="1"/>
  <c r="I46" i="5" s="1"/>
  <c r="F46" i="5" s="1" a="1"/>
  <c r="F46" i="5" s="1"/>
  <c r="H47" i="5"/>
  <c r="H48" i="5"/>
  <c r="H40" i="5"/>
  <c r="H49" i="5"/>
  <c r="AU77" i="5"/>
  <c r="AU78" i="5" s="1"/>
  <c r="AV111" i="5" l="1"/>
  <c r="AV114" i="5"/>
  <c r="AT78" i="5"/>
  <c r="AU79" i="5"/>
  <c r="I47" i="5" a="1"/>
  <c r="I47" i="5" s="1"/>
  <c r="F47" i="5" s="1" a="1"/>
  <c r="F47" i="5" s="1"/>
  <c r="I49" i="5" a="1"/>
  <c r="I49" i="5" s="1"/>
  <c r="F49" i="5" s="1" a="1"/>
  <c r="F49" i="5" s="1"/>
  <c r="I45" i="5" a="1"/>
  <c r="I45" i="5" s="1"/>
  <c r="F45" i="5" s="1" a="1"/>
  <c r="F45" i="5" s="1"/>
  <c r="H45" i="5"/>
  <c r="H50" i="5" s="1"/>
  <c r="I48" i="5" a="1"/>
  <c r="I48" i="5" s="1"/>
  <c r="F48" i="5" s="1" a="1"/>
  <c r="F48" i="5" s="1"/>
  <c r="I40" i="5" a="1"/>
  <c r="I40" i="5" s="1"/>
  <c r="F40" i="5" s="1" a="1"/>
  <c r="F40" i="5" s="1"/>
  <c r="H41" i="5"/>
  <c r="H42" i="5" s="1"/>
  <c r="I41" i="5" a="1"/>
  <c r="I41" i="5" s="1"/>
  <c r="F41" i="5" s="1" a="1"/>
  <c r="F41" i="5" s="1"/>
  <c r="AW77" i="5"/>
  <c r="AW78" i="5" s="1"/>
  <c r="AX111" i="5" l="1"/>
  <c r="AX114" i="5"/>
  <c r="AV78" i="5"/>
  <c r="AW79" i="5"/>
  <c r="AW129" i="5"/>
  <c r="AU129" i="5"/>
  <c r="AW132" i="5" l="1"/>
  <c r="AU132" i="5"/>
  <c r="S54" i="9"/>
  <c r="R54" i="9"/>
  <c r="W77" i="5" l="1"/>
  <c r="Y24" i="5"/>
  <c r="Y19" i="5" s="1"/>
  <c r="Y65" i="5"/>
  <c r="X65" i="5" s="1"/>
  <c r="Y31" i="5"/>
  <c r="X31" i="5" l="1"/>
  <c r="L22" i="9"/>
  <c r="Y61" i="5"/>
  <c r="X61" i="5" s="1"/>
  <c r="X24" i="5"/>
  <c r="L21" i="9"/>
  <c r="W78" i="5"/>
  <c r="K33" i="9"/>
  <c r="Y64" i="5"/>
  <c r="X64" i="5" s="1"/>
  <c r="X111" i="5" l="1"/>
  <c r="W79" i="5"/>
  <c r="K100" i="9" a="1"/>
  <c r="K100" i="9" s="1"/>
  <c r="K83" i="9" a="1"/>
  <c r="K83" i="9" s="1"/>
  <c r="L27" i="9"/>
  <c r="L32" i="9" s="1"/>
  <c r="K34" i="9"/>
  <c r="AC24" i="5"/>
  <c r="AA24" i="5"/>
  <c r="AA19" i="5" s="1"/>
  <c r="V78" i="5"/>
  <c r="AC64" i="5"/>
  <c r="AD64" i="5" s="1"/>
  <c r="AA64" i="5"/>
  <c r="Z64" i="5" s="1"/>
  <c r="Y63" i="5"/>
  <c r="L29" i="9" s="1"/>
  <c r="Y62" i="5"/>
  <c r="L28" i="9" s="1"/>
  <c r="AA65" i="5"/>
  <c r="Z65" i="5" s="1"/>
  <c r="W129" i="5"/>
  <c r="AA31" i="5"/>
  <c r="Y77" i="5"/>
  <c r="W131" i="5" l="1"/>
  <c r="W132" i="5"/>
  <c r="AD24" i="5"/>
  <c r="AC19" i="5"/>
  <c r="L82" i="9" a="1"/>
  <c r="L82" i="9" s="1"/>
  <c r="L99" i="9" a="1"/>
  <c r="L99" i="9" s="1"/>
  <c r="K84" i="9" a="1"/>
  <c r="K84" i="9" s="1"/>
  <c r="K101" i="9" a="1"/>
  <c r="K101" i="9" s="1"/>
  <c r="AA61" i="5"/>
  <c r="Z61" i="5" s="1"/>
  <c r="Z24" i="5"/>
  <c r="M21" i="9"/>
  <c r="AB24" i="5"/>
  <c r="I24" i="5" s="1" a="1"/>
  <c r="I24" i="5" s="1"/>
  <c r="N21" i="9"/>
  <c r="Z31" i="5"/>
  <c r="M22" i="9"/>
  <c r="Y78" i="5"/>
  <c r="L33" i="9"/>
  <c r="AC65" i="5"/>
  <c r="AC31" i="5"/>
  <c r="AB64" i="5"/>
  <c r="K49" i="9" l="1"/>
  <c r="K50" i="9"/>
  <c r="K67" i="9" s="1"/>
  <c r="K113" i="9" s="1"/>
  <c r="W118" i="5"/>
  <c r="W114" i="5"/>
  <c r="X114" i="5" s="1"/>
  <c r="K39" i="9"/>
  <c r="K43" i="9" s="1"/>
  <c r="AB65" i="5"/>
  <c r="AD65" i="5"/>
  <c r="X78" i="5"/>
  <c r="Z111" i="5"/>
  <c r="Y79" i="5"/>
  <c r="L83" i="9" a="1"/>
  <c r="L83" i="9" s="1"/>
  <c r="L100" i="9" a="1"/>
  <c r="L100" i="9" s="1"/>
  <c r="AB31" i="5"/>
  <c r="N22" i="9"/>
  <c r="N27" i="9" s="1"/>
  <c r="M27" i="9"/>
  <c r="AC61" i="5"/>
  <c r="AB61" i="5" s="1"/>
  <c r="L34" i="9"/>
  <c r="AA63" i="5"/>
  <c r="M29" i="9" s="1"/>
  <c r="AA62" i="5"/>
  <c r="M28" i="9" s="1"/>
  <c r="AG64" i="5"/>
  <c r="AF64" i="5" s="1"/>
  <c r="AE31" i="5"/>
  <c r="AG65" i="5"/>
  <c r="AF65" i="5" s="1"/>
  <c r="AA77" i="5"/>
  <c r="Y129" i="5"/>
  <c r="Y131" i="5" l="1"/>
  <c r="Y132" i="5"/>
  <c r="K46" i="9"/>
  <c r="K44" i="9"/>
  <c r="AC62" i="5"/>
  <c r="N28" i="9" s="1"/>
  <c r="L101" i="9" a="1"/>
  <c r="L101" i="9" s="1"/>
  <c r="L84" i="9" a="1"/>
  <c r="L84" i="9" s="1"/>
  <c r="AE61" i="5"/>
  <c r="AD61" i="5" s="1"/>
  <c r="O22" i="9"/>
  <c r="O27" i="9" s="1"/>
  <c r="M32" i="9"/>
  <c r="N32" i="9"/>
  <c r="AA78" i="5"/>
  <c r="M33" i="9"/>
  <c r="AC77" i="5"/>
  <c r="AC63" i="5"/>
  <c r="N29" i="9" s="1"/>
  <c r="AI64" i="5"/>
  <c r="AH64" i="5" s="1"/>
  <c r="AD31" i="5"/>
  <c r="AG31" i="5"/>
  <c r="L49" i="9" l="1"/>
  <c r="L50" i="9"/>
  <c r="L67" i="9" s="1"/>
  <c r="L113" i="9" s="1"/>
  <c r="Y118" i="5"/>
  <c r="Y114" i="5"/>
  <c r="Z114" i="5" s="1"/>
  <c r="L39" i="9"/>
  <c r="L43" i="9" s="1"/>
  <c r="J59" i="9"/>
  <c r="J60" i="9" s="1"/>
  <c r="K66" i="9"/>
  <c r="K51" i="9"/>
  <c r="AB111" i="5"/>
  <c r="Z78" i="5"/>
  <c r="AA79" i="5"/>
  <c r="N82" i="9" a="1"/>
  <c r="N82" i="9" s="1"/>
  <c r="N99" i="9" a="1"/>
  <c r="N99" i="9" s="1"/>
  <c r="M82" i="9" a="1"/>
  <c r="M82" i="9" s="1"/>
  <c r="M99" i="9" a="1"/>
  <c r="M99" i="9" s="1"/>
  <c r="M34" i="9"/>
  <c r="M100" i="9" a="1"/>
  <c r="M100" i="9" s="1"/>
  <c r="M83" i="9" a="1"/>
  <c r="M83" i="9" s="1"/>
  <c r="AE62" i="5"/>
  <c r="O28" i="9" s="1"/>
  <c r="AE63" i="5"/>
  <c r="O29" i="9" s="1"/>
  <c r="AC78" i="5"/>
  <c r="N33" i="9"/>
  <c r="AG61" i="5"/>
  <c r="AF61" i="5" s="1"/>
  <c r="P22" i="9"/>
  <c r="P27" i="9" s="1"/>
  <c r="O32" i="9"/>
  <c r="AI65" i="5"/>
  <c r="AH65" i="5" s="1"/>
  <c r="H20" i="5"/>
  <c r="H24" i="5" s="1"/>
  <c r="AK64" i="5"/>
  <c r="G27" i="5" a="1"/>
  <c r="G27" i="5" s="1"/>
  <c r="AF31" i="5"/>
  <c r="AE77" i="5"/>
  <c r="G28" i="5" a="1"/>
  <c r="G28" i="5" s="1"/>
  <c r="AI31" i="5"/>
  <c r="AC129" i="5"/>
  <c r="AA129" i="5"/>
  <c r="AA131" i="5" l="1"/>
  <c r="AC131" i="5"/>
  <c r="L46" i="9"/>
  <c r="L44" i="9"/>
  <c r="K112" i="9"/>
  <c r="K70" i="9"/>
  <c r="AD111" i="5"/>
  <c r="AJ64" i="5"/>
  <c r="AL64" i="5"/>
  <c r="N100" i="9" a="1"/>
  <c r="N100" i="9" s="1"/>
  <c r="N83" i="9" a="1"/>
  <c r="N83" i="9" s="1"/>
  <c r="M84" i="9" a="1"/>
  <c r="M84" i="9" s="1"/>
  <c r="M101" i="9" a="1"/>
  <c r="M101" i="9" s="1"/>
  <c r="P32" i="9"/>
  <c r="AI61" i="5"/>
  <c r="AH61" i="5" s="1"/>
  <c r="Q22" i="9"/>
  <c r="Q27" i="9" s="1"/>
  <c r="AE78" i="5"/>
  <c r="O33" i="9"/>
  <c r="N34" i="9"/>
  <c r="AC79" i="5"/>
  <c r="AB78" i="5"/>
  <c r="I20" i="5" a="1"/>
  <c r="I20" i="5" s="1"/>
  <c r="F20" i="5" s="1" a="1"/>
  <c r="F20" i="5" s="1"/>
  <c r="G20" i="5" a="1"/>
  <c r="G20" i="5" s="1"/>
  <c r="G24" i="5" s="1"/>
  <c r="H27" i="5"/>
  <c r="I28" i="5" a="1"/>
  <c r="I28" i="5" s="1"/>
  <c r="F28" i="5" s="1" a="1"/>
  <c r="F28" i="5" s="1"/>
  <c r="H28" i="5"/>
  <c r="AK65" i="5"/>
  <c r="I64" i="5" a="1"/>
  <c r="I64" i="5" s="1"/>
  <c r="F64" i="5" s="1" a="1"/>
  <c r="F64" i="5" s="1"/>
  <c r="H64" i="5"/>
  <c r="G64" i="5" a="1"/>
  <c r="G64" i="5" s="1"/>
  <c r="AG63" i="5"/>
  <c r="P29" i="9" s="1"/>
  <c r="AG62" i="5"/>
  <c r="P28" i="9" s="1"/>
  <c r="AH31" i="5"/>
  <c r="AK31" i="5"/>
  <c r="AL31" i="5" s="1"/>
  <c r="I27" i="5" a="1"/>
  <c r="I27" i="5" s="1"/>
  <c r="F27" i="5" s="1" a="1"/>
  <c r="F27" i="5" s="1"/>
  <c r="G31" i="5"/>
  <c r="AG77" i="5"/>
  <c r="N49" i="9" l="1"/>
  <c r="N50" i="9"/>
  <c r="N67" i="9" s="1"/>
  <c r="N113" i="9" s="1"/>
  <c r="AC132" i="5"/>
  <c r="M49" i="9"/>
  <c r="M50" i="9"/>
  <c r="M67" i="9" s="1"/>
  <c r="M113" i="9" s="1"/>
  <c r="AA132" i="5"/>
  <c r="AA118" i="5"/>
  <c r="AA114" i="5"/>
  <c r="AB114" i="5" s="1"/>
  <c r="M39" i="9"/>
  <c r="M43" i="9" s="1"/>
  <c r="K59" i="9"/>
  <c r="K60" i="9" s="1"/>
  <c r="L51" i="9"/>
  <c r="L66" i="9"/>
  <c r="AJ65" i="5"/>
  <c r="AL65" i="5"/>
  <c r="N101" i="9" a="1"/>
  <c r="N101" i="9" s="1"/>
  <c r="N84" i="9" a="1"/>
  <c r="N84" i="9" s="1"/>
  <c r="AD78" i="5"/>
  <c r="AF111" i="5"/>
  <c r="AG78" i="5"/>
  <c r="P33" i="9"/>
  <c r="H31" i="5"/>
  <c r="O34" i="9"/>
  <c r="Q32" i="9"/>
  <c r="AK61" i="5"/>
  <c r="AK77" i="5" s="1"/>
  <c r="R33" i="9" s="1"/>
  <c r="R22" i="9"/>
  <c r="R27" i="9" s="1"/>
  <c r="AE79" i="5"/>
  <c r="AI62" i="5"/>
  <c r="Q28" i="9" s="1"/>
  <c r="AI63" i="5"/>
  <c r="Q29" i="9" s="1"/>
  <c r="AJ31" i="5"/>
  <c r="AE129" i="5"/>
  <c r="AI77" i="5"/>
  <c r="AE131" i="5" l="1"/>
  <c r="AE132" i="5"/>
  <c r="I65" i="5" a="1"/>
  <c r="I65" i="5" s="1"/>
  <c r="F65" i="5" s="1" a="1"/>
  <c r="F65" i="5" s="1"/>
  <c r="L112" i="9"/>
  <c r="L70" i="9"/>
  <c r="M46" i="9"/>
  <c r="M44" i="9"/>
  <c r="AC118" i="5"/>
  <c r="AC114" i="5"/>
  <c r="AD114" i="5" s="1"/>
  <c r="N39" i="9"/>
  <c r="N43" i="9" s="1"/>
  <c r="H65" i="5"/>
  <c r="G65" i="5" a="1"/>
  <c r="G65" i="5" s="1"/>
  <c r="AF78" i="5"/>
  <c r="AJ61" i="5"/>
  <c r="AL61" i="5"/>
  <c r="I61" i="5" s="1" a="1"/>
  <c r="I61" i="5" s="1"/>
  <c r="F61" i="5" s="1" a="1"/>
  <c r="F61" i="5" s="1"/>
  <c r="P34" i="9"/>
  <c r="AI78" i="5"/>
  <c r="Q33" i="9"/>
  <c r="R32" i="9"/>
  <c r="R34" i="9"/>
  <c r="AG79" i="5"/>
  <c r="AH114" i="5"/>
  <c r="AH111" i="5"/>
  <c r="AK63" i="5"/>
  <c r="R29" i="9" s="1"/>
  <c r="AK62" i="5"/>
  <c r="R28" i="9" s="1"/>
  <c r="AK78" i="5"/>
  <c r="I31" i="5" a="1"/>
  <c r="I31" i="5" s="1"/>
  <c r="F31" i="5" s="1" a="1"/>
  <c r="F31" i="5" s="1"/>
  <c r="AG129" i="5"/>
  <c r="O49" i="9" l="1"/>
  <c r="O50" i="9"/>
  <c r="E103" i="5" a="1"/>
  <c r="E103" i="5" s="1"/>
  <c r="N44" i="9"/>
  <c r="N46" i="9"/>
  <c r="M66" i="9"/>
  <c r="L59" i="9"/>
  <c r="L60" i="9" s="1"/>
  <c r="M51" i="9"/>
  <c r="AE114" i="5"/>
  <c r="AF114" i="5" s="1"/>
  <c r="AE118" i="5"/>
  <c r="O39" i="9"/>
  <c r="O43" i="9" s="1"/>
  <c r="AG131" i="5"/>
  <c r="G61" i="5" a="1"/>
  <c r="G61" i="5" s="1"/>
  <c r="H61" i="5"/>
  <c r="AL78" i="5"/>
  <c r="E108" i="5" a="1"/>
  <c r="E108" i="5" s="1"/>
  <c r="E109" i="5" a="1"/>
  <c r="E109" i="5" s="1"/>
  <c r="E105" i="5" a="1"/>
  <c r="E105" i="5" s="1"/>
  <c r="AI79" i="5"/>
  <c r="P46" i="9"/>
  <c r="O59" i="9" s="1"/>
  <c r="O60" i="9" s="1"/>
  <c r="P104" i="9"/>
  <c r="P44" i="9"/>
  <c r="P87" i="9"/>
  <c r="R44" i="9"/>
  <c r="R46" i="9"/>
  <c r="Q59" i="9" s="1"/>
  <c r="Q34" i="9"/>
  <c r="AH78" i="5"/>
  <c r="G78" i="5" s="1" a="1"/>
  <c r="G78" i="5" s="1"/>
  <c r="AJ114" i="5"/>
  <c r="AJ111" i="5"/>
  <c r="E111" i="5" s="1" a="1"/>
  <c r="E111" i="5" s="1"/>
  <c r="O70" i="9"/>
  <c r="AL111" i="5"/>
  <c r="AL114" i="5"/>
  <c r="E92" i="5" a="1"/>
  <c r="E92" i="5" s="1"/>
  <c r="AK79" i="5"/>
  <c r="AJ78" i="5"/>
  <c r="AI129" i="5"/>
  <c r="P50" i="9" l="1"/>
  <c r="AG132" i="5"/>
  <c r="E110" i="5" a="1"/>
  <c r="E110" i="5" s="1"/>
  <c r="O44" i="9"/>
  <c r="O46" i="9"/>
  <c r="M112" i="9"/>
  <c r="M70" i="9"/>
  <c r="N51" i="9"/>
  <c r="N66" i="9"/>
  <c r="N112" i="9" s="1"/>
  <c r="M59" i="9"/>
  <c r="M60" i="9" s="1"/>
  <c r="P49" i="9"/>
  <c r="AI131" i="5"/>
  <c r="E88" i="5" a="1"/>
  <c r="E88" i="5" s="1"/>
  <c r="E93" i="5" a="1"/>
  <c r="E93" i="5" s="1"/>
  <c r="I78" i="5" a="1"/>
  <c r="I78" i="5" s="1"/>
  <c r="F78" i="5" s="1" a="1"/>
  <c r="F78" i="5" s="1"/>
  <c r="E94" i="5" a="1"/>
  <c r="E94" i="5" s="1"/>
  <c r="R87" i="9"/>
  <c r="R104" i="9"/>
  <c r="E87" i="5" a="1"/>
  <c r="E87" i="5" s="1"/>
  <c r="P70" i="9"/>
  <c r="P51" i="9"/>
  <c r="E86" i="5" a="1"/>
  <c r="E86" i="5" s="1"/>
  <c r="Q46" i="9"/>
  <c r="P59" i="9" s="1"/>
  <c r="P60" i="9" s="1"/>
  <c r="Q87" i="9"/>
  <c r="Q44" i="9"/>
  <c r="Q104" i="9"/>
  <c r="R60" i="9"/>
  <c r="R70" i="9"/>
  <c r="E89" i="5" a="1"/>
  <c r="E89" i="5" s="1"/>
  <c r="E85" i="5" a="1"/>
  <c r="E85" i="5" s="1"/>
  <c r="H78" i="5"/>
  <c r="AK129" i="5"/>
  <c r="Q50" i="9" l="1"/>
  <c r="AI132" i="5"/>
  <c r="N59" i="9"/>
  <c r="N60" i="9" s="1"/>
  <c r="N61" i="9" s="1"/>
  <c r="O51" i="9"/>
  <c r="AK131" i="5"/>
  <c r="Y133" i="5" s="1"/>
  <c r="L54" i="9" s="1"/>
  <c r="Q49" i="9"/>
  <c r="Q51" i="9"/>
  <c r="Q60" i="9"/>
  <c r="Q70" i="9"/>
  <c r="K101" i="5"/>
  <c r="E39" i="9" s="1"/>
  <c r="E43" i="9" s="1"/>
  <c r="L98" i="5"/>
  <c r="L99" i="5"/>
  <c r="L100" i="5"/>
  <c r="L97" i="5"/>
  <c r="R50" i="9" l="1"/>
  <c r="R51" i="9" s="1"/>
  <c r="AI133" i="5"/>
  <c r="Q54" i="9" s="1"/>
  <c r="J133" i="5"/>
  <c r="K133" i="5"/>
  <c r="E54" i="9" s="1"/>
  <c r="O133" i="5"/>
  <c r="G54" i="9" s="1"/>
  <c r="M133" i="5"/>
  <c r="F54" i="9" s="1"/>
  <c r="Q133" i="5"/>
  <c r="H54" i="9" s="1"/>
  <c r="S133" i="5"/>
  <c r="I54" i="9" s="1"/>
  <c r="U133" i="5"/>
  <c r="J54" i="9" s="1"/>
  <c r="W133" i="5"/>
  <c r="K54" i="9" s="1"/>
  <c r="AK132" i="5"/>
  <c r="AE133" i="5"/>
  <c r="O54" i="9" s="1"/>
  <c r="AA133" i="5"/>
  <c r="M54" i="9" s="1"/>
  <c r="AG133" i="5"/>
  <c r="AC133" i="5"/>
  <c r="N54" i="9" s="1"/>
  <c r="N55" i="9" s="1"/>
  <c r="N68" i="9" s="1"/>
  <c r="N115" i="9" s="1"/>
  <c r="N69" i="9"/>
  <c r="N116" i="9"/>
  <c r="P54" i="9"/>
  <c r="R49" i="9"/>
  <c r="E44" i="9"/>
  <c r="E46" i="9"/>
  <c r="E66" i="9" s="1"/>
  <c r="E112" i="9" s="1"/>
  <c r="K114" i="5"/>
  <c r="K123" i="5" s="1"/>
  <c r="K118" i="5"/>
  <c r="L101" i="5"/>
  <c r="N70" i="9" l="1"/>
  <c r="N136" i="3"/>
  <c r="K135" i="5"/>
  <c r="E51" i="9"/>
  <c r="K124" i="5"/>
  <c r="K115" i="5"/>
  <c r="L114" i="5"/>
  <c r="M123" i="5"/>
  <c r="M115" i="5"/>
  <c r="O136" i="3" l="1"/>
  <c r="M135" i="5"/>
  <c r="E70" i="9"/>
  <c r="E60" i="9"/>
  <c r="M124" i="5"/>
  <c r="O138" i="3"/>
  <c r="AO123" i="5"/>
  <c r="AO135" i="5" s="1"/>
  <c r="AQ115" i="5"/>
  <c r="AQ123" i="5"/>
  <c r="Y115" i="5"/>
  <c r="S123" i="5"/>
  <c r="Q123" i="5"/>
  <c r="AS123" i="5"/>
  <c r="AS135" i="5" s="1"/>
  <c r="AA115" i="5"/>
  <c r="AW115" i="5"/>
  <c r="AU115" i="5"/>
  <c r="AU123" i="5"/>
  <c r="AU135" i="5" s="1"/>
  <c r="U123" i="5"/>
  <c r="AC123" i="5"/>
  <c r="AG115" i="5"/>
  <c r="AG123" i="5"/>
  <c r="AG135" i="5" s="1"/>
  <c r="AE115" i="5"/>
  <c r="AM115" i="5"/>
  <c r="AI123" i="5"/>
  <c r="AI135" i="5" s="1"/>
  <c r="O115" i="5"/>
  <c r="E100" i="5" a="1"/>
  <c r="E100" i="5" s="1"/>
  <c r="E99" i="5" a="1"/>
  <c r="E99" i="5" s="1"/>
  <c r="E98" i="5" a="1"/>
  <c r="E98" i="5" s="1"/>
  <c r="E101" i="5" a="1"/>
  <c r="E101" i="5" s="1"/>
  <c r="C114" i="5" s="1"/>
  <c r="W115" i="5"/>
  <c r="Q115" i="5"/>
  <c r="E97" i="5" a="1"/>
  <c r="E97" i="5" s="1"/>
  <c r="AK115" i="5"/>
  <c r="AK123" i="5"/>
  <c r="AK135" i="5" s="1"/>
  <c r="AQ124" i="5" l="1"/>
  <c r="AQ135" i="5"/>
  <c r="S136" i="3"/>
  <c r="U135" i="5"/>
  <c r="Q136" i="3"/>
  <c r="Q135" i="5"/>
  <c r="W136" i="3"/>
  <c r="AC135" i="5"/>
  <c r="W138" i="3" s="1"/>
  <c r="R136" i="3"/>
  <c r="S135" i="5"/>
  <c r="R138" i="3" s="1"/>
  <c r="AG124" i="5"/>
  <c r="AU124" i="5"/>
  <c r="U115" i="5"/>
  <c r="S115" i="5"/>
  <c r="Q138" i="3"/>
  <c r="O123" i="5"/>
  <c r="AC124" i="5"/>
  <c r="AC115" i="5"/>
  <c r="AA123" i="5"/>
  <c r="AA135" i="5" s="1"/>
  <c r="Y123" i="5"/>
  <c r="W123" i="5"/>
  <c r="W135" i="5" s="1"/>
  <c r="AE123" i="5"/>
  <c r="AE135" i="5" s="1"/>
  <c r="AK124" i="5"/>
  <c r="AO115" i="5"/>
  <c r="AS115" i="5"/>
  <c r="AW123" i="5"/>
  <c r="AW135" i="5" s="1"/>
  <c r="AO124" i="5"/>
  <c r="S138" i="3"/>
  <c r="U124" i="5"/>
  <c r="AS124" i="5"/>
  <c r="S124" i="5"/>
  <c r="AI124" i="5"/>
  <c r="AI115" i="5"/>
  <c r="AM123" i="5"/>
  <c r="AM135" i="5" s="1"/>
  <c r="Q124" i="5"/>
  <c r="U136" i="3" l="1"/>
  <c r="Y135" i="5"/>
  <c r="U138" i="3" s="1"/>
  <c r="P136" i="3"/>
  <c r="O135" i="5"/>
  <c r="T138" i="3"/>
  <c r="T136" i="3"/>
  <c r="V138" i="3"/>
  <c r="V136" i="3"/>
  <c r="P138" i="3"/>
  <c r="O124" i="5"/>
  <c r="AA124" i="5"/>
  <c r="Y124" i="5"/>
  <c r="W124" i="5"/>
  <c r="AE124" i="5"/>
  <c r="AW124" i="5"/>
  <c r="AM124" i="5"/>
  <c r="N138" i="3"/>
  <c r="I63" i="4" l="1"/>
  <c r="J63" i="4"/>
  <c r="K63" i="4"/>
  <c r="L63" i="4"/>
  <c r="M63" i="4"/>
  <c r="N63" i="4"/>
  <c r="Q63" i="4"/>
  <c r="O63" i="4"/>
  <c r="R63" i="4"/>
  <c r="S63" i="4"/>
  <c r="T63" i="4"/>
  <c r="P63" i="4"/>
  <c r="U63" i="4"/>
  <c r="V63" i="4"/>
  <c r="V85" i="4" s="1"/>
  <c r="V86" i="4" s="1"/>
  <c r="W63" i="4"/>
  <c r="W85" i="4" s="1"/>
  <c r="W86" i="4" s="1"/>
  <c r="X63" i="4"/>
  <c r="X85" i="4" s="1"/>
  <c r="X86" i="4" s="1"/>
  <c r="Y63" i="4"/>
  <c r="Y85" i="4" s="1"/>
  <c r="Y86" i="4" s="1"/>
  <c r="Z63" i="4"/>
  <c r="Z85" i="4"/>
  <c r="AB63" i="4"/>
  <c r="AB85" i="4" s="1"/>
  <c r="AB86" i="4" s="1"/>
  <c r="AC63" i="4"/>
  <c r="AC85" i="4" s="1"/>
  <c r="AC86" i="4" s="1"/>
  <c r="AD63" i="4"/>
  <c r="AD85" i="4"/>
  <c r="AD86" i="4" s="1"/>
  <c r="AA63" i="4"/>
  <c r="AA85" i="4"/>
  <c r="AA86" i="4" s="1"/>
  <c r="AE63" i="4"/>
  <c r="AE85" i="4"/>
  <c r="AE86" i="4" s="1"/>
  <c r="H63" i="4"/>
  <c r="AV13" i="3" l="1"/>
  <c r="Z86" i="4"/>
  <c r="AZ13" i="3"/>
  <c r="AX13" i="3"/>
  <c r="AW13" i="3"/>
  <c r="AR13" i="3"/>
  <c r="AT13" i="3"/>
  <c r="AY13" i="3"/>
  <c r="BA13" i="3"/>
  <c r="AS13" i="3"/>
  <c r="AU13" i="3"/>
  <c r="O104" i="9" l="1"/>
  <c r="O87" i="9" l="1"/>
  <c r="I117" i="9" l="1"/>
  <c r="U74" i="4" l="1"/>
  <c r="U85" i="4" s="1"/>
  <c r="D68" i="4"/>
  <c r="D74" i="4" s="1"/>
  <c r="D85" i="4" s="1"/>
  <c r="D9" i="7"/>
  <c r="D14" i="7" s="1"/>
  <c r="C66" i="10"/>
  <c r="AQ13" i="3" l="1"/>
  <c r="U86" i="4"/>
  <c r="F66" i="10"/>
  <c r="E66" i="10"/>
  <c r="F9" i="7"/>
  <c r="D65" i="9"/>
  <c r="C77" i="10"/>
  <c r="F68" i="4"/>
  <c r="F14" i="7"/>
  <c r="F77" i="10" l="1"/>
  <c r="D70" i="10"/>
  <c r="D46" i="10"/>
  <c r="D24" i="10"/>
  <c r="D42" i="10"/>
  <c r="D41" i="10"/>
  <c r="D54" i="10"/>
  <c r="D53" i="10"/>
  <c r="E77" i="10"/>
  <c r="D61" i="10"/>
  <c r="D39" i="10"/>
  <c r="D45" i="10"/>
  <c r="D55" i="10"/>
  <c r="D71" i="10"/>
  <c r="D40" i="10"/>
  <c r="D31" i="10"/>
  <c r="D77" i="10"/>
  <c r="D52" i="10"/>
  <c r="D30" i="10"/>
  <c r="D69" i="10"/>
  <c r="D23" i="10"/>
  <c r="D48" i="10"/>
  <c r="D47" i="10"/>
  <c r="D60" i="10"/>
  <c r="D38" i="10"/>
  <c r="D75" i="10"/>
  <c r="D51" i="10"/>
  <c r="D29" i="10"/>
  <c r="D66" i="10"/>
  <c r="D44" i="10"/>
  <c r="D64" i="10"/>
  <c r="D59" i="10"/>
  <c r="D37" i="10"/>
  <c r="D65" i="10"/>
  <c r="D19" i="10"/>
  <c r="D73" i="10"/>
  <c r="D27" i="10"/>
  <c r="D18" i="10"/>
  <c r="D33" i="10"/>
  <c r="D26" i="10"/>
  <c r="D63" i="10"/>
  <c r="D17" i="10"/>
  <c r="D62" i="10"/>
  <c r="D74" i="10"/>
  <c r="D50" i="10"/>
  <c r="D28" i="10"/>
  <c r="D43" i="10"/>
  <c r="D58" i="10"/>
  <c r="D34" i="10"/>
  <c r="D49" i="10"/>
  <c r="D72" i="10"/>
  <c r="D32" i="10"/>
  <c r="D25" i="10"/>
  <c r="D20" i="10"/>
  <c r="D61" i="11"/>
  <c r="D54" i="11" s="1"/>
  <c r="G54" i="11" s="1"/>
  <c r="F22" i="3" l="1"/>
  <c r="F83" i="3" s="1"/>
  <c r="F24" i="3"/>
  <c r="F95" i="3"/>
  <c r="F122" i="3" s="1"/>
  <c r="L122" i="3" s="1"/>
  <c r="F71" i="3"/>
  <c r="F72" i="3"/>
  <c r="F84" i="3"/>
  <c r="F73" i="3"/>
  <c r="J22" i="3"/>
  <c r="F85" i="3"/>
  <c r="F37" i="3"/>
  <c r="I38" i="11"/>
  <c r="I51" i="11"/>
  <c r="J50" i="11"/>
  <c r="I46" i="11"/>
  <c r="I44" i="11"/>
  <c r="J51" i="11"/>
  <c r="I41" i="11"/>
  <c r="J49" i="11"/>
  <c r="J47" i="11"/>
  <c r="J54" i="11"/>
  <c r="J52" i="11"/>
  <c r="F58" i="11"/>
  <c r="J43" i="11"/>
  <c r="I37" i="11"/>
  <c r="J48" i="11"/>
  <c r="I40" i="11"/>
  <c r="I48" i="11"/>
  <c r="I45" i="11"/>
  <c r="I50" i="11"/>
  <c r="J46" i="11"/>
  <c r="I39" i="11"/>
  <c r="D60" i="11"/>
  <c r="G60" i="11" s="1"/>
  <c r="I43" i="11"/>
  <c r="I49" i="11"/>
  <c r="I54" i="11"/>
  <c r="I52" i="11"/>
  <c r="J44" i="11"/>
  <c r="I47" i="11"/>
  <c r="J45" i="11"/>
  <c r="D20" i="7"/>
  <c r="K54" i="11"/>
  <c r="B60" i="10" s="1"/>
  <c r="B68" i="4" s="1"/>
  <c r="I36" i="11"/>
  <c r="D97" i="4"/>
  <c r="F47" i="3" l="1"/>
  <c r="F60" i="11"/>
  <c r="F52" i="11"/>
  <c r="F51" i="11"/>
  <c r="F50" i="11"/>
  <c r="F48" i="11"/>
  <c r="F49" i="11"/>
  <c r="F47" i="11"/>
  <c r="F46" i="11"/>
  <c r="F45" i="11"/>
  <c r="F40" i="11"/>
  <c r="F39" i="11"/>
  <c r="F37" i="11"/>
  <c r="F36" i="11"/>
  <c r="F44" i="11"/>
  <c r="F43" i="11"/>
  <c r="F41" i="11"/>
  <c r="F38" i="11"/>
  <c r="F54" i="11"/>
  <c r="J24" i="3"/>
  <c r="J97" i="3" s="1"/>
  <c r="F49" i="3"/>
  <c r="J95" i="3"/>
  <c r="J71" i="3"/>
  <c r="J83" i="3"/>
  <c r="J72" i="3"/>
  <c r="J84" i="3"/>
  <c r="F32" i="11"/>
  <c r="F31" i="11"/>
  <c r="F30" i="11"/>
  <c r="F29" i="11"/>
  <c r="F28" i="11"/>
  <c r="F27" i="11"/>
  <c r="F25" i="11"/>
  <c r="F20" i="11"/>
  <c r="F18" i="11"/>
  <c r="F17" i="11"/>
  <c r="F24" i="11"/>
  <c r="F23" i="11"/>
  <c r="F22" i="11"/>
  <c r="F21" i="11"/>
  <c r="F19" i="11"/>
  <c r="G92" i="3"/>
  <c r="G88" i="3"/>
  <c r="G87" i="3"/>
  <c r="G91" i="3"/>
  <c r="G84" i="3"/>
  <c r="G83" i="3"/>
  <c r="G85" i="3"/>
  <c r="G90" i="3"/>
  <c r="G86" i="3"/>
  <c r="G89" i="3"/>
  <c r="G75" i="3"/>
  <c r="G73" i="3"/>
  <c r="G74" i="3"/>
  <c r="G71" i="3"/>
  <c r="G79" i="3"/>
  <c r="G78" i="3"/>
  <c r="G80" i="3"/>
  <c r="G72" i="3"/>
  <c r="G77" i="3"/>
  <c r="G76" i="3"/>
  <c r="H96" i="3"/>
  <c r="H123" i="3" s="1"/>
  <c r="I102" i="3"/>
  <c r="I129" i="3" s="1"/>
  <c r="F101" i="3"/>
  <c r="F128" i="3" s="1"/>
  <c r="H98" i="3"/>
  <c r="H125" i="3" s="1"/>
  <c r="L102" i="3"/>
  <c r="H117" i="3" s="1"/>
  <c r="L101" i="3"/>
  <c r="H116" i="3" s="1"/>
  <c r="L97" i="3"/>
  <c r="H101" i="3"/>
  <c r="H128" i="3" s="1"/>
  <c r="I104" i="3"/>
  <c r="I131" i="3" s="1"/>
  <c r="I97" i="3"/>
  <c r="I124" i="3" s="1"/>
  <c r="F99" i="3"/>
  <c r="F126" i="3" s="1"/>
  <c r="H99" i="3"/>
  <c r="H126" i="3" s="1"/>
  <c r="I96" i="3"/>
  <c r="I123" i="3" s="1"/>
  <c r="H102" i="3"/>
  <c r="H129" i="3" s="1"/>
  <c r="H100" i="3"/>
  <c r="H127" i="3" s="1"/>
  <c r="I100" i="3"/>
  <c r="I127" i="3" s="1"/>
  <c r="I101" i="3"/>
  <c r="I128" i="3" s="1"/>
  <c r="F97" i="3"/>
  <c r="F124" i="3" s="1"/>
  <c r="F104" i="3"/>
  <c r="F131" i="3" s="1"/>
  <c r="F102" i="3"/>
  <c r="F129" i="3" s="1"/>
  <c r="H17" i="3"/>
  <c r="L17" i="3" s="1"/>
  <c r="L98" i="3"/>
  <c r="H113" i="3" s="1"/>
  <c r="F98" i="3"/>
  <c r="F125" i="3" s="1"/>
  <c r="L99" i="3"/>
  <c r="H114" i="3" s="1"/>
  <c r="F103" i="3"/>
  <c r="F130" i="3" s="1"/>
  <c r="L96" i="3"/>
  <c r="H104" i="3"/>
  <c r="H131" i="3" s="1"/>
  <c r="L100" i="3"/>
  <c r="H115" i="3" s="1"/>
  <c r="F96" i="3"/>
  <c r="F123" i="3" s="1"/>
  <c r="I98" i="3"/>
  <c r="I125" i="3" s="1"/>
  <c r="H103" i="3"/>
  <c r="H130" i="3" s="1"/>
  <c r="F17" i="3"/>
  <c r="F34" i="3" s="1"/>
  <c r="I99" i="3"/>
  <c r="I126" i="3" s="1"/>
  <c r="J103" i="3"/>
  <c r="J98" i="3"/>
  <c r="J101" i="3"/>
  <c r="J104" i="3"/>
  <c r="D42" i="3"/>
  <c r="L103" i="3"/>
  <c r="H118" i="3" s="1"/>
  <c r="J99" i="3"/>
  <c r="H97" i="3"/>
  <c r="H124" i="3" s="1"/>
  <c r="J100" i="3"/>
  <c r="J102" i="3"/>
  <c r="I103" i="3"/>
  <c r="I130" i="3" s="1"/>
  <c r="J96" i="3"/>
  <c r="L104" i="3"/>
  <c r="H119" i="3" s="1"/>
  <c r="F100" i="3"/>
  <c r="F127" i="3" s="1"/>
  <c r="H96" i="4"/>
  <c r="S55" i="11"/>
  <c r="I55" i="11"/>
  <c r="M55" i="11"/>
  <c r="D102" i="4" s="1"/>
  <c r="J56" i="11"/>
  <c r="M56" i="11"/>
  <c r="K7" i="7" s="1"/>
  <c r="S56" i="11"/>
  <c r="D21" i="7"/>
  <c r="E20" i="7" s="1"/>
  <c r="F20" i="7"/>
  <c r="D62" i="11"/>
  <c r="F62" i="11" s="1"/>
  <c r="J73" i="3" l="1"/>
  <c r="J85" i="3"/>
  <c r="F132" i="3"/>
  <c r="G130" i="3" s="1"/>
  <c r="F38" i="3"/>
  <c r="H34" i="3" s="1"/>
  <c r="L130" i="3"/>
  <c r="L125" i="3"/>
  <c r="L124" i="3"/>
  <c r="L131" i="3"/>
  <c r="L129" i="3"/>
  <c r="E16" i="7"/>
  <c r="E13" i="7"/>
  <c r="E21" i="7"/>
  <c r="E18" i="7"/>
  <c r="E12" i="7"/>
  <c r="E6" i="7"/>
  <c r="E17" i="7"/>
  <c r="E5" i="7"/>
  <c r="E7" i="7"/>
  <c r="F21" i="7"/>
  <c r="F4" i="7" s="1"/>
  <c r="E8" i="7"/>
  <c r="E19" i="7"/>
  <c r="E9" i="7"/>
  <c r="E10" i="7"/>
  <c r="E11" i="7"/>
  <c r="E14" i="7"/>
  <c r="L127" i="3"/>
  <c r="L123" i="3"/>
  <c r="J17" i="3"/>
  <c r="F42" i="3"/>
  <c r="K8" i="7"/>
  <c r="F141" i="3"/>
  <c r="L126" i="3"/>
  <c r="L128" i="3"/>
  <c r="G128" i="3" l="1"/>
  <c r="G126" i="3"/>
  <c r="G124" i="3"/>
  <c r="G127" i="3"/>
  <c r="G131" i="3"/>
  <c r="G129" i="3"/>
  <c r="G125" i="3"/>
  <c r="H37" i="3"/>
  <c r="G26" i="3"/>
  <c r="K26" i="3" s="1"/>
  <c r="G27" i="3"/>
  <c r="K27" i="3" s="1"/>
  <c r="G28" i="3"/>
  <c r="K28" i="3" s="1"/>
  <c r="G18" i="3"/>
  <c r="K18" i="3" s="1"/>
  <c r="G20" i="3"/>
  <c r="K20" i="3" s="1"/>
  <c r="G23" i="3"/>
  <c r="K23" i="3" s="1"/>
  <c r="H35" i="3"/>
  <c r="G29" i="3"/>
  <c r="K29" i="3" s="1"/>
  <c r="G30" i="3"/>
  <c r="K30" i="3" s="1"/>
  <c r="G24" i="3"/>
  <c r="K24" i="3" s="1"/>
  <c r="G25" i="3"/>
  <c r="K25" i="3" s="1"/>
  <c r="G21" i="3"/>
  <c r="K21" i="3" s="1"/>
  <c r="H36" i="3"/>
  <c r="G31" i="3"/>
  <c r="K31" i="3" s="1"/>
  <c r="H38" i="3"/>
  <c r="G19" i="3"/>
  <c r="K19" i="3" s="1"/>
  <c r="G22" i="3"/>
  <c r="K22" i="3" s="1"/>
  <c r="G17" i="3"/>
  <c r="K17" i="3" s="1"/>
  <c r="G132" i="3"/>
  <c r="G122" i="3"/>
  <c r="G123" i="3"/>
  <c r="S141" i="3"/>
  <c r="N141" i="3"/>
  <c r="W141" i="3"/>
  <c r="R141" i="3"/>
  <c r="X141" i="3"/>
  <c r="Q141" i="3"/>
  <c r="Y141" i="3"/>
  <c r="AA141" i="3"/>
  <c r="O141" i="3"/>
  <c r="T141" i="3"/>
  <c r="AB141" i="3"/>
  <c r="Z141" i="3"/>
  <c r="P141" i="3"/>
  <c r="U141" i="3"/>
  <c r="V141" i="3"/>
  <c r="L132" i="3"/>
  <c r="H74" i="4"/>
  <c r="H85" i="4" s="1"/>
  <c r="H86" i="4" s="1"/>
  <c r="K73" i="3" l="1"/>
  <c r="AD73" i="3" s="1"/>
  <c r="K85" i="3"/>
  <c r="K97" i="3"/>
  <c r="K84" i="3"/>
  <c r="K96" i="3"/>
  <c r="K72" i="3"/>
  <c r="AD72" i="3" s="1"/>
  <c r="K83" i="3"/>
  <c r="K95" i="3"/>
  <c r="K71" i="3"/>
  <c r="AD71" i="3" s="1"/>
  <c r="H132" i="3"/>
  <c r="I132" i="3" s="1"/>
  <c r="AD13" i="3"/>
  <c r="H93" i="4"/>
  <c r="AE71" i="3" l="1"/>
  <c r="AF71" i="3" s="1"/>
  <c r="AG71" i="3" s="1"/>
  <c r="AH71" i="3" s="1"/>
  <c r="AI71" i="3" s="1"/>
  <c r="AJ71" i="3" s="1"/>
  <c r="AK71" i="3" s="1"/>
  <c r="AL71" i="3" s="1"/>
  <c r="AM71" i="3" s="1"/>
  <c r="AN71" i="3" s="1"/>
  <c r="AO71" i="3" s="1"/>
  <c r="AP71" i="3" s="1"/>
  <c r="AD96" i="3"/>
  <c r="K123" i="3"/>
  <c r="H111" i="3"/>
  <c r="AD97" i="3"/>
  <c r="K124" i="3"/>
  <c r="H112" i="3"/>
  <c r="AD95" i="3"/>
  <c r="K122" i="3"/>
  <c r="H110" i="3"/>
  <c r="AE72" i="3"/>
  <c r="AF72" i="3" s="1"/>
  <c r="AG72" i="3" s="1"/>
  <c r="AH72" i="3" s="1"/>
  <c r="AI72" i="3" s="1"/>
  <c r="AJ72" i="3" s="1"/>
  <c r="AK72" i="3" s="1"/>
  <c r="AL72" i="3" s="1"/>
  <c r="AM72" i="3" s="1"/>
  <c r="AN72" i="3" s="1"/>
  <c r="AO72" i="3" s="1"/>
  <c r="AP72" i="3" s="1"/>
  <c r="AE73" i="3"/>
  <c r="AF73" i="3" s="1"/>
  <c r="AG73" i="3" s="1"/>
  <c r="AH73" i="3" s="1"/>
  <c r="AI73" i="3" s="1"/>
  <c r="AJ73" i="3" s="1"/>
  <c r="AK73" i="3" s="1"/>
  <c r="AL73" i="3" s="1"/>
  <c r="AM73" i="3" s="1"/>
  <c r="AN73" i="3" s="1"/>
  <c r="AO73" i="3" s="1"/>
  <c r="AP73" i="3" s="1"/>
  <c r="H94" i="4"/>
  <c r="I92" i="4" s="1"/>
  <c r="H97" i="4"/>
  <c r="AD17" i="3"/>
  <c r="H87" i="4"/>
  <c r="N71" i="3" l="1"/>
  <c r="N72" i="3"/>
  <c r="AQ73" i="3"/>
  <c r="AR73" i="3" s="1"/>
  <c r="AS73" i="3" s="1"/>
  <c r="AT73" i="3" s="1"/>
  <c r="AU73" i="3" s="1"/>
  <c r="AV73" i="3" s="1"/>
  <c r="AW73" i="3" s="1"/>
  <c r="AX73" i="3" s="1"/>
  <c r="AY73" i="3" s="1"/>
  <c r="AZ73" i="3" s="1"/>
  <c r="BA73" i="3" s="1"/>
  <c r="BB73" i="3" s="1"/>
  <c r="O73" i="3"/>
  <c r="AQ72" i="3"/>
  <c r="AR72" i="3" s="1"/>
  <c r="AS72" i="3" s="1"/>
  <c r="AT72" i="3" s="1"/>
  <c r="AU72" i="3" s="1"/>
  <c r="AV72" i="3" s="1"/>
  <c r="AW72" i="3" s="1"/>
  <c r="AX72" i="3" s="1"/>
  <c r="AY72" i="3" s="1"/>
  <c r="AZ72" i="3" s="1"/>
  <c r="BA72" i="3" s="1"/>
  <c r="BB72" i="3" s="1"/>
  <c r="N73" i="3"/>
  <c r="AD105" i="3"/>
  <c r="AQ71" i="3"/>
  <c r="AR71" i="3" s="1"/>
  <c r="AS71" i="3" s="1"/>
  <c r="AT71" i="3" s="1"/>
  <c r="AU71" i="3" s="1"/>
  <c r="AV71" i="3" s="1"/>
  <c r="AW71" i="3" s="1"/>
  <c r="AX71" i="3" s="1"/>
  <c r="AY71" i="3" s="1"/>
  <c r="AZ71" i="3" s="1"/>
  <c r="BA71" i="3" s="1"/>
  <c r="BB71" i="3" s="1"/>
  <c r="AD42" i="3"/>
  <c r="H100" i="4"/>
  <c r="I101" i="4" s="1"/>
  <c r="H98" i="4"/>
  <c r="I96" i="4" s="1"/>
  <c r="AD18" i="3"/>
  <c r="O71" i="3" l="1"/>
  <c r="O72" i="3"/>
  <c r="BC71" i="3"/>
  <c r="BD71" i="3" s="1"/>
  <c r="BE71" i="3" s="1"/>
  <c r="BF71" i="3" s="1"/>
  <c r="BG71" i="3" s="1"/>
  <c r="BH71" i="3" s="1"/>
  <c r="BI71" i="3" s="1"/>
  <c r="BJ71" i="3" s="1"/>
  <c r="BK71" i="3" s="1"/>
  <c r="BL71" i="3" s="1"/>
  <c r="BM71" i="3" s="1"/>
  <c r="BN71" i="3" s="1"/>
  <c r="BC72" i="3"/>
  <c r="BD72" i="3" s="1"/>
  <c r="BE72" i="3" s="1"/>
  <c r="BF72" i="3" s="1"/>
  <c r="BG72" i="3" s="1"/>
  <c r="BH72" i="3" s="1"/>
  <c r="BI72" i="3" s="1"/>
  <c r="BJ72" i="3" s="1"/>
  <c r="BK72" i="3" s="1"/>
  <c r="BL72" i="3" s="1"/>
  <c r="BM72" i="3" s="1"/>
  <c r="BN72" i="3" s="1"/>
  <c r="BC73" i="3"/>
  <c r="BD73" i="3" s="1"/>
  <c r="BE73" i="3" s="1"/>
  <c r="BF73" i="3" s="1"/>
  <c r="BG73" i="3" s="1"/>
  <c r="BH73" i="3" s="1"/>
  <c r="BI73" i="3" s="1"/>
  <c r="BJ73" i="3" s="1"/>
  <c r="BK73" i="3" s="1"/>
  <c r="BL73" i="3" s="1"/>
  <c r="BM73" i="3" s="1"/>
  <c r="BN73" i="3" s="1"/>
  <c r="AD19" i="3"/>
  <c r="AD34" i="3" s="1"/>
  <c r="AD43" i="3"/>
  <c r="P72" i="3" l="1"/>
  <c r="P71" i="3"/>
  <c r="BO72" i="3"/>
  <c r="BP72" i="3" s="1"/>
  <c r="BQ72" i="3" s="1"/>
  <c r="BR72" i="3" s="1"/>
  <c r="BS72" i="3" s="1"/>
  <c r="BT72" i="3" s="1"/>
  <c r="BU72" i="3" s="1"/>
  <c r="BV72" i="3" s="1"/>
  <c r="BW72" i="3" s="1"/>
  <c r="BX72" i="3" s="1"/>
  <c r="BY72" i="3" s="1"/>
  <c r="BZ72" i="3" s="1"/>
  <c r="BO71" i="3"/>
  <c r="BP71" i="3" s="1"/>
  <c r="BQ71" i="3" s="1"/>
  <c r="BR71" i="3" s="1"/>
  <c r="BS71" i="3" s="1"/>
  <c r="BT71" i="3" s="1"/>
  <c r="BU71" i="3" s="1"/>
  <c r="BV71" i="3" s="1"/>
  <c r="BW71" i="3" s="1"/>
  <c r="BX71" i="3" s="1"/>
  <c r="BY71" i="3" s="1"/>
  <c r="BZ71" i="3" s="1"/>
  <c r="Q71" i="3"/>
  <c r="BO73" i="3"/>
  <c r="BP73" i="3" s="1"/>
  <c r="BQ73" i="3" s="1"/>
  <c r="BR73" i="3" s="1"/>
  <c r="BS73" i="3" s="1"/>
  <c r="BT73" i="3" s="1"/>
  <c r="BU73" i="3" s="1"/>
  <c r="BV73" i="3" s="1"/>
  <c r="BW73" i="3" s="1"/>
  <c r="BX73" i="3" s="1"/>
  <c r="BY73" i="3" s="1"/>
  <c r="BZ73" i="3" s="1"/>
  <c r="Q73" i="3"/>
  <c r="P73" i="3"/>
  <c r="AD20" i="3"/>
  <c r="AD21" i="3" s="1"/>
  <c r="AD22" i="3" s="1"/>
  <c r="AD44" i="3"/>
  <c r="I74" i="4"/>
  <c r="I85" i="4" s="1"/>
  <c r="I86" i="4" s="1"/>
  <c r="Q72" i="3" l="1"/>
  <c r="AD59" i="3"/>
  <c r="AD83" i="3" s="1"/>
  <c r="CA73" i="3"/>
  <c r="CB73" i="3" s="1"/>
  <c r="CC73" i="3" s="1"/>
  <c r="CD73" i="3" s="1"/>
  <c r="CE73" i="3" s="1"/>
  <c r="CF73" i="3" s="1"/>
  <c r="CG73" i="3" s="1"/>
  <c r="CH73" i="3" s="1"/>
  <c r="CI73" i="3" s="1"/>
  <c r="CJ73" i="3" s="1"/>
  <c r="CK73" i="3" s="1"/>
  <c r="CL73" i="3" s="1"/>
  <c r="CA71" i="3"/>
  <c r="CB71" i="3" s="1"/>
  <c r="CC71" i="3" s="1"/>
  <c r="CD71" i="3" s="1"/>
  <c r="CE71" i="3" s="1"/>
  <c r="CF71" i="3" s="1"/>
  <c r="CG71" i="3" s="1"/>
  <c r="CH71" i="3" s="1"/>
  <c r="CI71" i="3" s="1"/>
  <c r="CJ71" i="3" s="1"/>
  <c r="CK71" i="3" s="1"/>
  <c r="CL71" i="3" s="1"/>
  <c r="CA72" i="3"/>
  <c r="CB72" i="3" s="1"/>
  <c r="CC72" i="3" s="1"/>
  <c r="CD72" i="3" s="1"/>
  <c r="CE72" i="3" s="1"/>
  <c r="CF72" i="3" s="1"/>
  <c r="CG72" i="3" s="1"/>
  <c r="CH72" i="3" s="1"/>
  <c r="CI72" i="3" s="1"/>
  <c r="CJ72" i="3" s="1"/>
  <c r="CK72" i="3" s="1"/>
  <c r="CL72" i="3" s="1"/>
  <c r="AD47" i="3"/>
  <c r="AD46" i="3"/>
  <c r="AD45" i="3"/>
  <c r="AD23" i="3"/>
  <c r="AE13" i="3"/>
  <c r="I93" i="4"/>
  <c r="I97" i="4" s="1"/>
  <c r="R71" i="3" l="1"/>
  <c r="R72" i="3"/>
  <c r="R73" i="3"/>
  <c r="CM71" i="3"/>
  <c r="CN71" i="3" s="1"/>
  <c r="CO71" i="3" s="1"/>
  <c r="CP71" i="3" s="1"/>
  <c r="CQ71" i="3" s="1"/>
  <c r="CR71" i="3" s="1"/>
  <c r="CS71" i="3" s="1"/>
  <c r="CT71" i="3" s="1"/>
  <c r="CU71" i="3" s="1"/>
  <c r="CV71" i="3" s="1"/>
  <c r="CW71" i="3" s="1"/>
  <c r="CX71" i="3" s="1"/>
  <c r="S71" i="3"/>
  <c r="CM73" i="3"/>
  <c r="CN73" i="3" s="1"/>
  <c r="CO73" i="3" s="1"/>
  <c r="CP73" i="3" s="1"/>
  <c r="CQ73" i="3" s="1"/>
  <c r="CR73" i="3" s="1"/>
  <c r="CS73" i="3" s="1"/>
  <c r="CT73" i="3" s="1"/>
  <c r="CU73" i="3" s="1"/>
  <c r="CV73" i="3" s="1"/>
  <c r="CW73" i="3" s="1"/>
  <c r="CX73" i="3" s="1"/>
  <c r="CM72" i="3"/>
  <c r="CN72" i="3" s="1"/>
  <c r="CO72" i="3" s="1"/>
  <c r="CP72" i="3" s="1"/>
  <c r="CQ72" i="3" s="1"/>
  <c r="CR72" i="3" s="1"/>
  <c r="CS72" i="3" s="1"/>
  <c r="CT72" i="3" s="1"/>
  <c r="CU72" i="3" s="1"/>
  <c r="CV72" i="3" s="1"/>
  <c r="CW72" i="3" s="1"/>
  <c r="CX72" i="3" s="1"/>
  <c r="AD122" i="3"/>
  <c r="AE95" i="3"/>
  <c r="AD48" i="3"/>
  <c r="AD60" i="3"/>
  <c r="AD84" i="3" s="1"/>
  <c r="AD24" i="3"/>
  <c r="AD37" i="3" s="1"/>
  <c r="AD38" i="3" s="1"/>
  <c r="AE17" i="3"/>
  <c r="I94" i="4"/>
  <c r="J92" i="4" s="1"/>
  <c r="I87" i="4"/>
  <c r="I100" i="4"/>
  <c r="J101" i="4" s="1"/>
  <c r="J66" i="4" s="1"/>
  <c r="I98" i="4"/>
  <c r="J96" i="4" s="1"/>
  <c r="S72" i="3" l="1"/>
  <c r="AD61" i="3"/>
  <c r="AD85" i="3" s="1"/>
  <c r="AD124" i="3" s="1"/>
  <c r="S73" i="3"/>
  <c r="CY72" i="3"/>
  <c r="CZ72" i="3" s="1"/>
  <c r="DA72" i="3" s="1"/>
  <c r="DB72" i="3" s="1"/>
  <c r="DC72" i="3" s="1"/>
  <c r="DD72" i="3" s="1"/>
  <c r="DE72" i="3" s="1"/>
  <c r="DF72" i="3" s="1"/>
  <c r="DG72" i="3" s="1"/>
  <c r="DH72" i="3" s="1"/>
  <c r="DI72" i="3" s="1"/>
  <c r="DJ72" i="3" s="1"/>
  <c r="T72" i="3"/>
  <c r="CY73" i="3"/>
  <c r="CZ73" i="3" s="1"/>
  <c r="DA73" i="3" s="1"/>
  <c r="DB73" i="3" s="1"/>
  <c r="DC73" i="3" s="1"/>
  <c r="DD73" i="3" s="1"/>
  <c r="DE73" i="3" s="1"/>
  <c r="DF73" i="3" s="1"/>
  <c r="DG73" i="3" s="1"/>
  <c r="DH73" i="3" s="1"/>
  <c r="DI73" i="3" s="1"/>
  <c r="DJ73" i="3" s="1"/>
  <c r="CY71" i="3"/>
  <c r="CZ71" i="3" s="1"/>
  <c r="DA71" i="3" s="1"/>
  <c r="DB71" i="3" s="1"/>
  <c r="DC71" i="3" s="1"/>
  <c r="DD71" i="3" s="1"/>
  <c r="DE71" i="3" s="1"/>
  <c r="DF71" i="3" s="1"/>
  <c r="DG71" i="3" s="1"/>
  <c r="DH71" i="3" s="1"/>
  <c r="DI71" i="3" s="1"/>
  <c r="DJ71" i="3" s="1"/>
  <c r="AD49" i="3"/>
  <c r="AD25" i="3"/>
  <c r="AD68" i="3" s="1"/>
  <c r="AD92" i="3" s="1"/>
  <c r="AE96" i="3"/>
  <c r="AD123" i="3"/>
  <c r="AE42" i="3"/>
  <c r="AE18" i="3"/>
  <c r="AD26" i="3" l="1"/>
  <c r="AE97" i="3"/>
  <c r="T71" i="3"/>
  <c r="AE104" i="3"/>
  <c r="AD131" i="3"/>
  <c r="AD67" i="3"/>
  <c r="AD91" i="3" s="1"/>
  <c r="AD66" i="3"/>
  <c r="AD90" i="3" s="1"/>
  <c r="AD65" i="3"/>
  <c r="AD89" i="3" s="1"/>
  <c r="AD64" i="3"/>
  <c r="AD88" i="3" s="1"/>
  <c r="AD62" i="3"/>
  <c r="AD86" i="3" s="1"/>
  <c r="AD63" i="3"/>
  <c r="AD87" i="3" s="1"/>
  <c r="T73" i="3"/>
  <c r="DK71" i="3"/>
  <c r="DL71" i="3" s="1"/>
  <c r="DM71" i="3" s="1"/>
  <c r="DN71" i="3" s="1"/>
  <c r="DO71" i="3" s="1"/>
  <c r="DP71" i="3" s="1"/>
  <c r="DQ71" i="3" s="1"/>
  <c r="DR71" i="3" s="1"/>
  <c r="DS71" i="3" s="1"/>
  <c r="DT71" i="3" s="1"/>
  <c r="DU71" i="3" s="1"/>
  <c r="DV71" i="3" s="1"/>
  <c r="U71" i="3"/>
  <c r="DK73" i="3"/>
  <c r="DL73" i="3" s="1"/>
  <c r="DM73" i="3" s="1"/>
  <c r="DN73" i="3" s="1"/>
  <c r="DO73" i="3" s="1"/>
  <c r="DP73" i="3" s="1"/>
  <c r="DQ73" i="3" s="1"/>
  <c r="DR73" i="3" s="1"/>
  <c r="DS73" i="3" s="1"/>
  <c r="DT73" i="3" s="1"/>
  <c r="DU73" i="3" s="1"/>
  <c r="DV73" i="3" s="1"/>
  <c r="DK72" i="3"/>
  <c r="DL72" i="3" s="1"/>
  <c r="DM72" i="3" s="1"/>
  <c r="DN72" i="3" s="1"/>
  <c r="DO72" i="3" s="1"/>
  <c r="DP72" i="3" s="1"/>
  <c r="DQ72" i="3" s="1"/>
  <c r="DR72" i="3" s="1"/>
  <c r="DS72" i="3" s="1"/>
  <c r="DT72" i="3" s="1"/>
  <c r="DU72" i="3" s="1"/>
  <c r="DV72" i="3" s="1"/>
  <c r="AE19" i="3"/>
  <c r="AE34" i="3" s="1"/>
  <c r="AE43" i="3"/>
  <c r="AD51" i="3"/>
  <c r="AD27" i="3"/>
  <c r="AD50" i="3"/>
  <c r="J74" i="4"/>
  <c r="J85" i="4" s="1"/>
  <c r="J86" i="4" s="1"/>
  <c r="U72" i="3" l="1"/>
  <c r="AD126" i="3"/>
  <c r="AE99" i="3"/>
  <c r="AE100" i="3"/>
  <c r="AD127" i="3"/>
  <c r="AD129" i="3"/>
  <c r="AE102" i="3"/>
  <c r="AD125" i="3"/>
  <c r="AE98" i="3"/>
  <c r="AE101" i="3"/>
  <c r="AD128" i="3"/>
  <c r="AE103" i="3"/>
  <c r="AD130" i="3"/>
  <c r="U73" i="3"/>
  <c r="DW73" i="3"/>
  <c r="DX73" i="3" s="1"/>
  <c r="DY73" i="3" s="1"/>
  <c r="DZ73" i="3" s="1"/>
  <c r="EA73" i="3" s="1"/>
  <c r="EB73" i="3" s="1"/>
  <c r="EC73" i="3" s="1"/>
  <c r="ED73" i="3" s="1"/>
  <c r="EE73" i="3" s="1"/>
  <c r="EF73" i="3" s="1"/>
  <c r="EG73" i="3" s="1"/>
  <c r="EH73" i="3" s="1"/>
  <c r="DW71" i="3"/>
  <c r="DX71" i="3" s="1"/>
  <c r="DY71" i="3" s="1"/>
  <c r="DZ71" i="3" s="1"/>
  <c r="EA71" i="3" s="1"/>
  <c r="EB71" i="3" s="1"/>
  <c r="EC71" i="3" s="1"/>
  <c r="ED71" i="3" s="1"/>
  <c r="EE71" i="3" s="1"/>
  <c r="EF71" i="3" s="1"/>
  <c r="EG71" i="3" s="1"/>
  <c r="EH71" i="3" s="1"/>
  <c r="V71" i="3"/>
  <c r="DW72" i="3"/>
  <c r="DX72" i="3" s="1"/>
  <c r="DY72" i="3" s="1"/>
  <c r="DZ72" i="3" s="1"/>
  <c r="EA72" i="3" s="1"/>
  <c r="EB72" i="3" s="1"/>
  <c r="EC72" i="3" s="1"/>
  <c r="ED72" i="3" s="1"/>
  <c r="EE72" i="3" s="1"/>
  <c r="EF72" i="3" s="1"/>
  <c r="EG72" i="3" s="1"/>
  <c r="EH72" i="3" s="1"/>
  <c r="V72" i="3"/>
  <c r="AD52" i="3"/>
  <c r="AD28" i="3"/>
  <c r="AE44" i="3"/>
  <c r="AE20" i="3"/>
  <c r="AF13" i="3"/>
  <c r="J93" i="4"/>
  <c r="AE105" i="3" l="1"/>
  <c r="AD132" i="3"/>
  <c r="EI72" i="3"/>
  <c r="EJ72" i="3" s="1"/>
  <c r="EK72" i="3" s="1"/>
  <c r="EL72" i="3" s="1"/>
  <c r="EM72" i="3" s="1"/>
  <c r="EN72" i="3" s="1"/>
  <c r="EO72" i="3" s="1"/>
  <c r="EP72" i="3" s="1"/>
  <c r="EQ72" i="3" s="1"/>
  <c r="ER72" i="3" s="1"/>
  <c r="ES72" i="3" s="1"/>
  <c r="ET72" i="3" s="1"/>
  <c r="W72" i="3"/>
  <c r="EI71" i="3"/>
  <c r="EJ71" i="3" s="1"/>
  <c r="EK71" i="3" s="1"/>
  <c r="EL71" i="3" s="1"/>
  <c r="EM71" i="3" s="1"/>
  <c r="EN71" i="3" s="1"/>
  <c r="EO71" i="3" s="1"/>
  <c r="EP71" i="3" s="1"/>
  <c r="EQ71" i="3" s="1"/>
  <c r="ER71" i="3" s="1"/>
  <c r="ES71" i="3" s="1"/>
  <c r="ET71" i="3" s="1"/>
  <c r="V73" i="3"/>
  <c r="EI73" i="3"/>
  <c r="EJ73" i="3" s="1"/>
  <c r="EK73" i="3" s="1"/>
  <c r="EL73" i="3" s="1"/>
  <c r="EM73" i="3" s="1"/>
  <c r="EN73" i="3" s="1"/>
  <c r="EO73" i="3" s="1"/>
  <c r="EP73" i="3" s="1"/>
  <c r="EQ73" i="3" s="1"/>
  <c r="ER73" i="3" s="1"/>
  <c r="ES73" i="3" s="1"/>
  <c r="ET73" i="3" s="1"/>
  <c r="AE45" i="3"/>
  <c r="AE21" i="3"/>
  <c r="AD53" i="3"/>
  <c r="AD29" i="3"/>
  <c r="J94" i="4"/>
  <c r="K92" i="4" s="1"/>
  <c r="AF17" i="3"/>
  <c r="J97" i="4"/>
  <c r="J87" i="4"/>
  <c r="W73" i="3" l="1"/>
  <c r="W71" i="3"/>
  <c r="EU71" i="3"/>
  <c r="EV71" i="3" s="1"/>
  <c r="EW71" i="3" s="1"/>
  <c r="EX71" i="3" s="1"/>
  <c r="EY71" i="3" s="1"/>
  <c r="EZ71" i="3" s="1"/>
  <c r="FA71" i="3" s="1"/>
  <c r="FB71" i="3" s="1"/>
  <c r="FC71" i="3" s="1"/>
  <c r="FD71" i="3" s="1"/>
  <c r="FE71" i="3" s="1"/>
  <c r="FF71" i="3" s="1"/>
  <c r="X71" i="3"/>
  <c r="EU73" i="3"/>
  <c r="EV73" i="3" s="1"/>
  <c r="EW73" i="3" s="1"/>
  <c r="EX73" i="3" s="1"/>
  <c r="EY73" i="3" s="1"/>
  <c r="EZ73" i="3" s="1"/>
  <c r="FA73" i="3" s="1"/>
  <c r="FB73" i="3" s="1"/>
  <c r="FC73" i="3" s="1"/>
  <c r="FD73" i="3" s="1"/>
  <c r="FE73" i="3" s="1"/>
  <c r="FF73" i="3" s="1"/>
  <c r="EU72" i="3"/>
  <c r="EV72" i="3" s="1"/>
  <c r="EW72" i="3" s="1"/>
  <c r="EX72" i="3" s="1"/>
  <c r="EY72" i="3" s="1"/>
  <c r="EZ72" i="3" s="1"/>
  <c r="FA72" i="3" s="1"/>
  <c r="FB72" i="3" s="1"/>
  <c r="FC72" i="3" s="1"/>
  <c r="FD72" i="3" s="1"/>
  <c r="FE72" i="3" s="1"/>
  <c r="FF72" i="3" s="1"/>
  <c r="AE46" i="3"/>
  <c r="AE22" i="3"/>
  <c r="AE23" i="3" s="1"/>
  <c r="AD54" i="3"/>
  <c r="AD30" i="3"/>
  <c r="AF42" i="3"/>
  <c r="J100" i="4"/>
  <c r="K101" i="4" s="1"/>
  <c r="K66" i="4" s="1"/>
  <c r="J98" i="4"/>
  <c r="K96" i="4" s="1"/>
  <c r="AF18" i="3"/>
  <c r="AE59" i="3" l="1"/>
  <c r="AE83" i="3" s="1"/>
  <c r="X73" i="3"/>
  <c r="X72" i="3"/>
  <c r="AF19" i="3"/>
  <c r="AF20" i="3" s="1"/>
  <c r="AF45" i="3" s="1"/>
  <c r="FG72" i="3"/>
  <c r="FH72" i="3" s="1"/>
  <c r="FI72" i="3" s="1"/>
  <c r="FJ72" i="3" s="1"/>
  <c r="FK72" i="3" s="1"/>
  <c r="FL72" i="3" s="1"/>
  <c r="FM72" i="3" s="1"/>
  <c r="FN72" i="3" s="1"/>
  <c r="FO72" i="3" s="1"/>
  <c r="FP72" i="3" s="1"/>
  <c r="FQ72" i="3" s="1"/>
  <c r="FR72" i="3" s="1"/>
  <c r="Y72" i="3"/>
  <c r="FG73" i="3"/>
  <c r="FH73" i="3" s="1"/>
  <c r="FI73" i="3" s="1"/>
  <c r="FJ73" i="3" s="1"/>
  <c r="FK73" i="3" s="1"/>
  <c r="FL73" i="3" s="1"/>
  <c r="FM73" i="3" s="1"/>
  <c r="FN73" i="3" s="1"/>
  <c r="FO73" i="3" s="1"/>
  <c r="FP73" i="3" s="1"/>
  <c r="FQ73" i="3" s="1"/>
  <c r="FR73" i="3" s="1"/>
  <c r="FG71" i="3"/>
  <c r="FH71" i="3" s="1"/>
  <c r="FI71" i="3" s="1"/>
  <c r="FJ71" i="3" s="1"/>
  <c r="FK71" i="3" s="1"/>
  <c r="FL71" i="3" s="1"/>
  <c r="FM71" i="3" s="1"/>
  <c r="FN71" i="3" s="1"/>
  <c r="FO71" i="3" s="1"/>
  <c r="FP71" i="3" s="1"/>
  <c r="FQ71" i="3" s="1"/>
  <c r="FR71" i="3" s="1"/>
  <c r="Y71" i="3"/>
  <c r="AE60" i="3"/>
  <c r="AE84" i="3" s="1"/>
  <c r="AE48" i="3"/>
  <c r="AF44" i="3"/>
  <c r="AD55" i="3"/>
  <c r="AD31" i="3"/>
  <c r="AE47" i="3"/>
  <c r="AF43" i="3"/>
  <c r="AE24" i="3"/>
  <c r="AE37" i="3" s="1"/>
  <c r="AE38" i="3" s="1"/>
  <c r="AF21" i="3" l="1"/>
  <c r="AE61" i="3"/>
  <c r="AE85" i="3" s="1"/>
  <c r="AE124" i="3" s="1"/>
  <c r="AF34" i="3"/>
  <c r="AF95" i="3"/>
  <c r="AE122" i="3"/>
  <c r="Y73" i="3"/>
  <c r="FS73" i="3"/>
  <c r="FT73" i="3" s="1"/>
  <c r="FU73" i="3" s="1"/>
  <c r="FV73" i="3" s="1"/>
  <c r="FW73" i="3" s="1"/>
  <c r="FX73" i="3" s="1"/>
  <c r="FY73" i="3" s="1"/>
  <c r="FZ73" i="3" s="1"/>
  <c r="GA73" i="3" s="1"/>
  <c r="GB73" i="3" s="1"/>
  <c r="GC73" i="3" s="1"/>
  <c r="GD73" i="3" s="1"/>
  <c r="FS72" i="3"/>
  <c r="FT72" i="3" s="1"/>
  <c r="FU72" i="3" s="1"/>
  <c r="FV72" i="3" s="1"/>
  <c r="FW72" i="3" s="1"/>
  <c r="FX72" i="3" s="1"/>
  <c r="FY72" i="3" s="1"/>
  <c r="FZ72" i="3" s="1"/>
  <c r="GA72" i="3" s="1"/>
  <c r="GB72" i="3" s="1"/>
  <c r="GC72" i="3" s="1"/>
  <c r="GD72" i="3" s="1"/>
  <c r="FS71" i="3"/>
  <c r="FT71" i="3" s="1"/>
  <c r="FU71" i="3" s="1"/>
  <c r="FV71" i="3" s="1"/>
  <c r="FW71" i="3" s="1"/>
  <c r="FX71" i="3" s="1"/>
  <c r="FY71" i="3" s="1"/>
  <c r="FZ71" i="3" s="1"/>
  <c r="GA71" i="3" s="1"/>
  <c r="GB71" i="3" s="1"/>
  <c r="GC71" i="3" s="1"/>
  <c r="GD71" i="3" s="1"/>
  <c r="Z71" i="3"/>
  <c r="AF22" i="3"/>
  <c r="AF23" i="3" s="1"/>
  <c r="AE49" i="3"/>
  <c r="AE25" i="3"/>
  <c r="AD56" i="3"/>
  <c r="AD39" i="3"/>
  <c r="AF96" i="3"/>
  <c r="AE123" i="3"/>
  <c r="AF46" i="3"/>
  <c r="K74" i="4"/>
  <c r="K85" i="4" s="1"/>
  <c r="K86" i="4" s="1"/>
  <c r="Z72" i="3" l="1"/>
  <c r="AF97" i="3"/>
  <c r="AF59" i="3"/>
  <c r="AF83" i="3" s="1"/>
  <c r="AE26" i="3"/>
  <c r="AE27" i="3" s="1"/>
  <c r="AE52" i="3" s="1"/>
  <c r="AE63" i="3"/>
  <c r="AE87" i="3" s="1"/>
  <c r="AE67" i="3"/>
  <c r="AE91" i="3" s="1"/>
  <c r="AE65" i="3"/>
  <c r="AE89" i="3" s="1"/>
  <c r="AE68" i="3"/>
  <c r="AE92" i="3" s="1"/>
  <c r="AE62" i="3"/>
  <c r="AE86" i="3" s="1"/>
  <c r="AE66" i="3"/>
  <c r="AE90" i="3" s="1"/>
  <c r="AE64" i="3"/>
  <c r="AE88" i="3" s="1"/>
  <c r="Z73" i="3"/>
  <c r="GE71" i="3"/>
  <c r="GF71" i="3" s="1"/>
  <c r="GG71" i="3" s="1"/>
  <c r="GH71" i="3" s="1"/>
  <c r="GI71" i="3" s="1"/>
  <c r="GJ71" i="3" s="1"/>
  <c r="GK71" i="3" s="1"/>
  <c r="GL71" i="3" s="1"/>
  <c r="GM71" i="3" s="1"/>
  <c r="GN71" i="3" s="1"/>
  <c r="GO71" i="3" s="1"/>
  <c r="GP71" i="3" s="1"/>
  <c r="AA71" i="3"/>
  <c r="GE72" i="3"/>
  <c r="GF72" i="3" s="1"/>
  <c r="GG72" i="3" s="1"/>
  <c r="GH72" i="3" s="1"/>
  <c r="GI72" i="3" s="1"/>
  <c r="GJ72" i="3" s="1"/>
  <c r="GK72" i="3" s="1"/>
  <c r="GL72" i="3" s="1"/>
  <c r="GM72" i="3" s="1"/>
  <c r="GN72" i="3" s="1"/>
  <c r="GO72" i="3" s="1"/>
  <c r="GP72" i="3" s="1"/>
  <c r="GE73" i="3"/>
  <c r="GF73" i="3" s="1"/>
  <c r="GG73" i="3" s="1"/>
  <c r="GH73" i="3" s="1"/>
  <c r="GI73" i="3" s="1"/>
  <c r="GJ73" i="3" s="1"/>
  <c r="GK73" i="3" s="1"/>
  <c r="GL73" i="3" s="1"/>
  <c r="GM73" i="3" s="1"/>
  <c r="GN73" i="3" s="1"/>
  <c r="GO73" i="3" s="1"/>
  <c r="GP73" i="3" s="1"/>
  <c r="AA73" i="3"/>
  <c r="AF47" i="3"/>
  <c r="AE50" i="3"/>
  <c r="AF48" i="3"/>
  <c r="AF60" i="3"/>
  <c r="AF84" i="3" s="1"/>
  <c r="AF24" i="3"/>
  <c r="AF37" i="3" s="1"/>
  <c r="AF38" i="3" s="1"/>
  <c r="AE28" i="3"/>
  <c r="AG13" i="3"/>
  <c r="K93" i="4"/>
  <c r="K97" i="4" s="1"/>
  <c r="AE51" i="3" l="1"/>
  <c r="AF61" i="3"/>
  <c r="AF85" i="3" s="1"/>
  <c r="AF124" i="3" s="1"/>
  <c r="AG95" i="3"/>
  <c r="AF122" i="3"/>
  <c r="AF102" i="3"/>
  <c r="AE129" i="3"/>
  <c r="AF99" i="3"/>
  <c r="AE126" i="3"/>
  <c r="AF100" i="3"/>
  <c r="AE127" i="3"/>
  <c r="AF98" i="3"/>
  <c r="AE125" i="3"/>
  <c r="AE131" i="3"/>
  <c r="AF104" i="3"/>
  <c r="AF101" i="3"/>
  <c r="AE128" i="3"/>
  <c r="AF103" i="3"/>
  <c r="AE130" i="3"/>
  <c r="AA72" i="3"/>
  <c r="GQ72" i="3"/>
  <c r="GR72" i="3" s="1"/>
  <c r="GS72" i="3" s="1"/>
  <c r="GT72" i="3" s="1"/>
  <c r="GU72" i="3" s="1"/>
  <c r="GV72" i="3" s="1"/>
  <c r="GW72" i="3" s="1"/>
  <c r="GX72" i="3" s="1"/>
  <c r="GY72" i="3" s="1"/>
  <c r="GZ72" i="3" s="1"/>
  <c r="HA72" i="3" s="1"/>
  <c r="GQ71" i="3"/>
  <c r="GR71" i="3" s="1"/>
  <c r="GS71" i="3" s="1"/>
  <c r="GT71" i="3" s="1"/>
  <c r="GU71" i="3" s="1"/>
  <c r="GV71" i="3" s="1"/>
  <c r="GW71" i="3" s="1"/>
  <c r="GX71" i="3" s="1"/>
  <c r="GY71" i="3" s="1"/>
  <c r="GZ71" i="3" s="1"/>
  <c r="HA71" i="3" s="1"/>
  <c r="GQ73" i="3"/>
  <c r="GR73" i="3" s="1"/>
  <c r="GS73" i="3" s="1"/>
  <c r="GT73" i="3" s="1"/>
  <c r="GU73" i="3" s="1"/>
  <c r="GV73" i="3" s="1"/>
  <c r="GW73" i="3" s="1"/>
  <c r="GX73" i="3" s="1"/>
  <c r="GY73" i="3" s="1"/>
  <c r="GZ73" i="3" s="1"/>
  <c r="HA73" i="3" s="1"/>
  <c r="AB73" i="3"/>
  <c r="AF49" i="3"/>
  <c r="AF25" i="3"/>
  <c r="AG96" i="3"/>
  <c r="AF123" i="3"/>
  <c r="AE53" i="3"/>
  <c r="AE29" i="3"/>
  <c r="K100" i="4"/>
  <c r="L101" i="4" s="1"/>
  <c r="L66" i="4" s="1"/>
  <c r="K98" i="4"/>
  <c r="L96" i="4" s="1"/>
  <c r="K94" i="4"/>
  <c r="L92" i="4" s="1"/>
  <c r="K87" i="4"/>
  <c r="AG17" i="3"/>
  <c r="AG97" i="3" l="1"/>
  <c r="AF63" i="3"/>
  <c r="AF87" i="3" s="1"/>
  <c r="AF65" i="3"/>
  <c r="AF89" i="3" s="1"/>
  <c r="AF68" i="3"/>
  <c r="AF92" i="3" s="1"/>
  <c r="AF64" i="3"/>
  <c r="AF88" i="3" s="1"/>
  <c r="AF67" i="3"/>
  <c r="AF91" i="3" s="1"/>
  <c r="AF66" i="3"/>
  <c r="AF90" i="3" s="1"/>
  <c r="AF62" i="3"/>
  <c r="AF86" i="3" s="1"/>
  <c r="AF105" i="3"/>
  <c r="AE132" i="3"/>
  <c r="AB72" i="3"/>
  <c r="AB71" i="3"/>
  <c r="AE54" i="3"/>
  <c r="AE30" i="3"/>
  <c r="AF50" i="3"/>
  <c r="AF26" i="3"/>
  <c r="AG42" i="3"/>
  <c r="AG18" i="3"/>
  <c r="AF125" i="3" l="1"/>
  <c r="AG98" i="3"/>
  <c r="AF129" i="3"/>
  <c r="AG102" i="3"/>
  <c r="AG103" i="3"/>
  <c r="AF130" i="3"/>
  <c r="AG100" i="3"/>
  <c r="AF127" i="3"/>
  <c r="AG104" i="3"/>
  <c r="AF131" i="3"/>
  <c r="AF128" i="3"/>
  <c r="AG101" i="3"/>
  <c r="AG99" i="3"/>
  <c r="AF126" i="3"/>
  <c r="AF51" i="3"/>
  <c r="AF27" i="3"/>
  <c r="AG43" i="3"/>
  <c r="AE55" i="3"/>
  <c r="AE31" i="3"/>
  <c r="AG19" i="3"/>
  <c r="AG34" i="3" s="1"/>
  <c r="L74" i="4"/>
  <c r="L85" i="4" s="1"/>
  <c r="L86" i="4" s="1"/>
  <c r="AG105" i="3" l="1"/>
  <c r="AF132" i="3"/>
  <c r="AG44" i="3"/>
  <c r="AG20" i="3"/>
  <c r="AE56" i="3"/>
  <c r="AE39" i="3"/>
  <c r="AG21" i="3"/>
  <c r="AF52" i="3"/>
  <c r="AF28" i="3"/>
  <c r="AH13" i="3"/>
  <c r="L93" i="4"/>
  <c r="L97" i="4" s="1"/>
  <c r="AG22" i="3" l="1"/>
  <c r="AG59" i="3" s="1"/>
  <c r="AG83" i="3" s="1"/>
  <c r="AG46" i="3"/>
  <c r="AG45" i="3"/>
  <c r="AG23" i="3"/>
  <c r="AF29" i="3"/>
  <c r="AF53" i="3"/>
  <c r="L100" i="4"/>
  <c r="M101" i="4" s="1"/>
  <c r="M66" i="4" s="1"/>
  <c r="L98" i="4"/>
  <c r="M96" i="4" s="1"/>
  <c r="L94" i="4"/>
  <c r="M92" i="4" s="1"/>
  <c r="L87" i="4"/>
  <c r="AH17" i="3"/>
  <c r="M74" i="4" l="1"/>
  <c r="M85" i="4" s="1"/>
  <c r="M86" i="4" s="1"/>
  <c r="AH95" i="3"/>
  <c r="AG122" i="3"/>
  <c r="AG60" i="3"/>
  <c r="AG84" i="3" s="1"/>
  <c r="AG48" i="3"/>
  <c r="AF54" i="3"/>
  <c r="AF30" i="3"/>
  <c r="AG24" i="3"/>
  <c r="AG37" i="3" s="1"/>
  <c r="AG38" i="3" s="1"/>
  <c r="AG47" i="3"/>
  <c r="AH42" i="3"/>
  <c r="AH18" i="3"/>
  <c r="M93" i="4" l="1"/>
  <c r="M94" i="4" s="1"/>
  <c r="N92" i="4" s="1"/>
  <c r="AI13" i="3"/>
  <c r="M87" i="4"/>
  <c r="AG61" i="3"/>
  <c r="AG85" i="3" s="1"/>
  <c r="AG124" i="3" s="1"/>
  <c r="M97" i="4"/>
  <c r="M98" i="4" s="1"/>
  <c r="N96" i="4" s="1"/>
  <c r="AG49" i="3"/>
  <c r="AG25" i="3"/>
  <c r="AH96" i="3"/>
  <c r="AG123" i="3"/>
  <c r="AH43" i="3"/>
  <c r="AF55" i="3"/>
  <c r="AF31" i="3"/>
  <c r="AH19" i="3"/>
  <c r="AH20" i="3" s="1"/>
  <c r="AI17" i="3"/>
  <c r="M100" i="4"/>
  <c r="N101" i="4" s="1"/>
  <c r="N66" i="4" s="1"/>
  <c r="AH97" i="3" l="1"/>
  <c r="AH34" i="3"/>
  <c r="N74" i="4"/>
  <c r="N85" i="4" s="1"/>
  <c r="N86" i="4" s="1"/>
  <c r="AG62" i="3"/>
  <c r="AG86" i="3" s="1"/>
  <c r="AG68" i="3"/>
  <c r="AG92" i="3" s="1"/>
  <c r="AG67" i="3"/>
  <c r="AG91" i="3" s="1"/>
  <c r="AG66" i="3"/>
  <c r="AG90" i="3" s="1"/>
  <c r="AG63" i="3"/>
  <c r="AG87" i="3" s="1"/>
  <c r="AG65" i="3"/>
  <c r="AG89" i="3" s="1"/>
  <c r="AG64" i="3"/>
  <c r="AG88" i="3" s="1"/>
  <c r="AH44" i="3"/>
  <c r="AG50" i="3"/>
  <c r="AG26" i="3"/>
  <c r="AH21" i="3"/>
  <c r="AF39" i="3"/>
  <c r="AF56" i="3"/>
  <c r="AH45" i="3"/>
  <c r="AI42" i="3"/>
  <c r="AI18" i="3"/>
  <c r="N87" i="4" l="1"/>
  <c r="AJ13" i="3"/>
  <c r="AJ17" i="3" s="1"/>
  <c r="N93" i="4"/>
  <c r="N94" i="4" s="1"/>
  <c r="O92" i="4" s="1"/>
  <c r="AH100" i="3"/>
  <c r="AG127" i="3"/>
  <c r="AG125" i="3"/>
  <c r="AH98" i="3"/>
  <c r="AH101" i="3"/>
  <c r="AG128" i="3"/>
  <c r="AH99" i="3"/>
  <c r="AG126" i="3"/>
  <c r="AH102" i="3"/>
  <c r="AG129" i="3"/>
  <c r="AH104" i="3"/>
  <c r="AG131" i="3"/>
  <c r="AH103" i="3"/>
  <c r="AG130" i="3"/>
  <c r="AH46" i="3"/>
  <c r="AI43" i="3"/>
  <c r="AH22" i="3"/>
  <c r="AG51" i="3"/>
  <c r="AG27" i="3"/>
  <c r="AI19" i="3"/>
  <c r="AI20" i="3" s="1"/>
  <c r="N97" i="4"/>
  <c r="N98" i="4" s="1"/>
  <c r="O96" i="4" s="1"/>
  <c r="AG132" i="3" l="1"/>
  <c r="AH105" i="3"/>
  <c r="AI34" i="3"/>
  <c r="AH59" i="3"/>
  <c r="AH83" i="3" s="1"/>
  <c r="N100" i="4"/>
  <c r="O101" i="4" s="1"/>
  <c r="O66" i="4" s="1"/>
  <c r="AI45" i="3"/>
  <c r="AH47" i="3"/>
  <c r="AG52" i="3"/>
  <c r="AG28" i="3"/>
  <c r="AI44" i="3"/>
  <c r="AI21" i="3"/>
  <c r="AH23" i="3"/>
  <c r="AJ42" i="3"/>
  <c r="AJ18" i="3"/>
  <c r="O74" i="4" l="1"/>
  <c r="O85" i="4" s="1"/>
  <c r="O86" i="4" s="1"/>
  <c r="AI95" i="3"/>
  <c r="AH122" i="3"/>
  <c r="AI22" i="3"/>
  <c r="AH48" i="3"/>
  <c r="AI23" i="3" s="1"/>
  <c r="AH60" i="3"/>
  <c r="AH84" i="3" s="1"/>
  <c r="AI46" i="3"/>
  <c r="AG53" i="3"/>
  <c r="AG29" i="3"/>
  <c r="AJ43" i="3"/>
  <c r="AH24" i="3"/>
  <c r="AH25" i="3" s="1"/>
  <c r="AH67" i="3" s="1"/>
  <c r="AH91" i="3" s="1"/>
  <c r="AJ19" i="3"/>
  <c r="AJ34" i="3" s="1"/>
  <c r="AH63" i="3" l="1"/>
  <c r="AH87" i="3" s="1"/>
  <c r="AH126" i="3" s="1"/>
  <c r="AH62" i="3"/>
  <c r="AH86" i="3" s="1"/>
  <c r="AI98" i="3" s="1"/>
  <c r="AH68" i="3"/>
  <c r="AH92" i="3" s="1"/>
  <c r="AI104" i="3" s="1"/>
  <c r="AH61" i="3"/>
  <c r="AH85" i="3" s="1"/>
  <c r="AI97" i="3" s="1"/>
  <c r="AH66" i="3"/>
  <c r="AH90" i="3" s="1"/>
  <c r="AI102" i="3" s="1"/>
  <c r="AH64" i="3"/>
  <c r="AH88" i="3" s="1"/>
  <c r="AH127" i="3" s="1"/>
  <c r="AH65" i="3"/>
  <c r="AH89" i="3" s="1"/>
  <c r="AI101" i="3" s="1"/>
  <c r="O93" i="4"/>
  <c r="O94" i="4" s="1"/>
  <c r="P92" i="4" s="1"/>
  <c r="O87" i="4"/>
  <c r="AK13" i="3"/>
  <c r="AK17" i="3" s="1"/>
  <c r="AK42" i="3" s="1"/>
  <c r="AI47" i="3"/>
  <c r="AI59" i="3"/>
  <c r="AI83" i="3" s="1"/>
  <c r="AH37" i="3"/>
  <c r="AH38" i="3" s="1"/>
  <c r="AH26" i="3"/>
  <c r="AH27" i="3" s="1"/>
  <c r="AI60" i="3"/>
  <c r="AI84" i="3" s="1"/>
  <c r="AI48" i="3"/>
  <c r="AI96" i="3"/>
  <c r="AH123" i="3"/>
  <c r="AI103" i="3"/>
  <c r="AH130" i="3"/>
  <c r="AH50" i="3"/>
  <c r="AJ44" i="3"/>
  <c r="AG54" i="3"/>
  <c r="AG30" i="3"/>
  <c r="AJ20" i="3"/>
  <c r="AJ21" i="3" s="1"/>
  <c r="AJ46" i="3" s="1"/>
  <c r="AH49" i="3"/>
  <c r="AI24" i="3" s="1"/>
  <c r="AI37" i="3" s="1"/>
  <c r="AI38" i="3" s="1"/>
  <c r="O100" i="4"/>
  <c r="P101" i="4" s="1"/>
  <c r="P66" i="4" s="1"/>
  <c r="F66" i="4" s="1"/>
  <c r="AI99" i="3" l="1"/>
  <c r="AH124" i="3"/>
  <c r="AH131" i="3"/>
  <c r="AI100" i="3"/>
  <c r="AI105" i="3" s="1"/>
  <c r="AH125" i="3"/>
  <c r="AH129" i="3"/>
  <c r="AH128" i="3"/>
  <c r="O97" i="4"/>
  <c r="O98" i="4" s="1"/>
  <c r="P96" i="4" s="1"/>
  <c r="AK18" i="3"/>
  <c r="AK19" i="3" s="1"/>
  <c r="AK34" i="3" s="1"/>
  <c r="AI61" i="3"/>
  <c r="AI85" i="3" s="1"/>
  <c r="AJ97" i="3" s="1"/>
  <c r="AI122" i="3"/>
  <c r="AJ95" i="3"/>
  <c r="P74" i="4"/>
  <c r="P85" i="4" s="1"/>
  <c r="P86" i="4" s="1"/>
  <c r="AH51" i="3"/>
  <c r="AJ45" i="3"/>
  <c r="AI49" i="3"/>
  <c r="AI25" i="3"/>
  <c r="AJ96" i="3"/>
  <c r="AI123" i="3"/>
  <c r="AJ22" i="3"/>
  <c r="AJ23" i="3" s="1"/>
  <c r="AH52" i="3"/>
  <c r="AH28" i="3"/>
  <c r="AG55" i="3"/>
  <c r="AG31" i="3"/>
  <c r="AK43" i="3"/>
  <c r="AI124" i="3" l="1"/>
  <c r="AH132" i="3"/>
  <c r="AJ59" i="3"/>
  <c r="AJ83" i="3" s="1"/>
  <c r="AK95" i="3" s="1"/>
  <c r="P93" i="4"/>
  <c r="P94" i="4" s="1"/>
  <c r="Q92" i="4" s="1"/>
  <c r="AL13" i="3"/>
  <c r="AL17" i="3" s="1"/>
  <c r="P87" i="4"/>
  <c r="AI50" i="3"/>
  <c r="AI66" i="3"/>
  <c r="AI90" i="3" s="1"/>
  <c r="AI67" i="3"/>
  <c r="AI91" i="3" s="1"/>
  <c r="AI62" i="3"/>
  <c r="AI86" i="3" s="1"/>
  <c r="AI64" i="3"/>
  <c r="AI88" i="3" s="1"/>
  <c r="AI68" i="3"/>
  <c r="AI92" i="3" s="1"/>
  <c r="AI63" i="3"/>
  <c r="AI87" i="3" s="1"/>
  <c r="AI65" i="3"/>
  <c r="AI89" i="3" s="1"/>
  <c r="AJ60" i="3"/>
  <c r="AJ84" i="3" s="1"/>
  <c r="AJ48" i="3"/>
  <c r="AJ47" i="3"/>
  <c r="AJ24" i="3"/>
  <c r="AJ61" i="3" s="1"/>
  <c r="AJ85" i="3" s="1"/>
  <c r="AG56" i="3"/>
  <c r="AG39" i="3"/>
  <c r="AH53" i="3"/>
  <c r="AH29" i="3"/>
  <c r="AI26" i="3"/>
  <c r="AI51" i="3" s="1"/>
  <c r="AK44" i="3"/>
  <c r="AK20" i="3"/>
  <c r="P97" i="4" l="1"/>
  <c r="AJ122" i="3"/>
  <c r="AJ37" i="3"/>
  <c r="AJ38" i="3" s="1"/>
  <c r="AJ98" i="3"/>
  <c r="AI125" i="3"/>
  <c r="AI130" i="3"/>
  <c r="AJ103" i="3"/>
  <c r="AI129" i="3"/>
  <c r="AJ102" i="3"/>
  <c r="AI128" i="3"/>
  <c r="AJ101" i="3"/>
  <c r="AI126" i="3"/>
  <c r="AJ99" i="3"/>
  <c r="AI131" i="3"/>
  <c r="AJ104" i="3"/>
  <c r="AI127" i="3"/>
  <c r="AJ100" i="3"/>
  <c r="AK97" i="3"/>
  <c r="AJ124" i="3"/>
  <c r="AK45" i="3"/>
  <c r="AI27" i="3"/>
  <c r="AH30" i="3"/>
  <c r="AH54" i="3"/>
  <c r="AJ49" i="3"/>
  <c r="AJ25" i="3"/>
  <c r="AK96" i="3"/>
  <c r="AJ123" i="3"/>
  <c r="AK21" i="3"/>
  <c r="AK22" i="3" s="1"/>
  <c r="AK47" i="3" s="1"/>
  <c r="AL42" i="3"/>
  <c r="AL18" i="3"/>
  <c r="P100" i="4"/>
  <c r="P98" i="4"/>
  <c r="Q96" i="4" s="1"/>
  <c r="AJ105" i="3" l="1"/>
  <c r="Q74" i="4"/>
  <c r="Q85" i="4" s="1"/>
  <c r="Q86" i="4" s="1"/>
  <c r="AI132" i="3"/>
  <c r="AJ67" i="3"/>
  <c r="AJ91" i="3" s="1"/>
  <c r="AJ68" i="3"/>
  <c r="AJ92" i="3" s="1"/>
  <c r="AJ66" i="3"/>
  <c r="AJ90" i="3" s="1"/>
  <c r="AJ65" i="3"/>
  <c r="AJ89" i="3" s="1"/>
  <c r="AJ63" i="3"/>
  <c r="AJ87" i="3" s="1"/>
  <c r="AJ62" i="3"/>
  <c r="AJ86" i="3" s="1"/>
  <c r="AJ64" i="3"/>
  <c r="AJ88" i="3" s="1"/>
  <c r="AK59" i="3"/>
  <c r="AK83" i="3" s="1"/>
  <c r="AL95" i="3" s="1"/>
  <c r="AI52" i="3"/>
  <c r="AI28" i="3"/>
  <c r="AJ50" i="3"/>
  <c r="AH31" i="3"/>
  <c r="AH55" i="3"/>
  <c r="AL43" i="3"/>
  <c r="AK46" i="3"/>
  <c r="AK23" i="3"/>
  <c r="AK24" i="3" s="1"/>
  <c r="AK49" i="3" s="1"/>
  <c r="AJ26" i="3"/>
  <c r="AJ51" i="3" s="1"/>
  <c r="AL19" i="3"/>
  <c r="AL44" i="3" s="1"/>
  <c r="AK37" i="3" l="1"/>
  <c r="AK38" i="3" s="1"/>
  <c r="Q93" i="4"/>
  <c r="Q94" i="4" s="1"/>
  <c r="R92" i="4" s="1"/>
  <c r="AM13" i="3"/>
  <c r="AM17" i="3" s="1"/>
  <c r="Q87" i="4"/>
  <c r="AK101" i="3"/>
  <c r="AJ128" i="3"/>
  <c r="AK99" i="3"/>
  <c r="AJ126" i="3"/>
  <c r="AL34" i="3"/>
  <c r="AK122" i="3"/>
  <c r="AJ125" i="3"/>
  <c r="AK98" i="3"/>
  <c r="AK102" i="3"/>
  <c r="AJ129" i="3"/>
  <c r="AK103" i="3"/>
  <c r="AJ130" i="3"/>
  <c r="AJ127" i="3"/>
  <c r="AK100" i="3"/>
  <c r="AK104" i="3"/>
  <c r="AJ131" i="3"/>
  <c r="AJ27" i="3"/>
  <c r="AH39" i="3"/>
  <c r="AH56" i="3"/>
  <c r="AL20" i="3"/>
  <c r="AK61" i="3"/>
  <c r="AK85" i="3" s="1"/>
  <c r="AK48" i="3"/>
  <c r="AK60" i="3"/>
  <c r="AK84" i="3" s="1"/>
  <c r="AK25" i="3"/>
  <c r="AK50" i="3" s="1"/>
  <c r="AI53" i="3"/>
  <c r="AI29" i="3"/>
  <c r="Q97" i="4" l="1"/>
  <c r="AK66" i="3"/>
  <c r="AK90" i="3" s="1"/>
  <c r="AK129" i="3" s="1"/>
  <c r="AK68" i="3"/>
  <c r="AK92" i="3" s="1"/>
  <c r="AL104" i="3" s="1"/>
  <c r="AK67" i="3"/>
  <c r="AK91" i="3" s="1"/>
  <c r="AK130" i="3" s="1"/>
  <c r="AK63" i="3"/>
  <c r="AK87" i="3" s="1"/>
  <c r="AK126" i="3" s="1"/>
  <c r="AK65" i="3"/>
  <c r="AK89" i="3" s="1"/>
  <c r="AL101" i="3" s="1"/>
  <c r="AK62" i="3"/>
  <c r="AK86" i="3" s="1"/>
  <c r="AL98" i="3" s="1"/>
  <c r="AK64" i="3"/>
  <c r="AK88" i="3" s="1"/>
  <c r="AL100" i="3" s="1"/>
  <c r="AK105" i="3"/>
  <c r="AJ132" i="3"/>
  <c r="AL45" i="3"/>
  <c r="AK26" i="3"/>
  <c r="AK51" i="3" s="1"/>
  <c r="AL21" i="3"/>
  <c r="AL96" i="3"/>
  <c r="AK123" i="3"/>
  <c r="AI30" i="3"/>
  <c r="AI54" i="3"/>
  <c r="AJ52" i="3"/>
  <c r="AJ28" i="3"/>
  <c r="AL97" i="3"/>
  <c r="AK124" i="3"/>
  <c r="AM42" i="3"/>
  <c r="AM18" i="3"/>
  <c r="Q100" i="4"/>
  <c r="Q98" i="4"/>
  <c r="R96" i="4" s="1"/>
  <c r="AL102" i="3" l="1"/>
  <c r="AK125" i="3"/>
  <c r="AL99" i="3"/>
  <c r="AL103" i="3"/>
  <c r="AK131" i="3"/>
  <c r="AK127" i="3"/>
  <c r="AK128" i="3"/>
  <c r="R74" i="4"/>
  <c r="R85" i="4" s="1"/>
  <c r="R86" i="4" s="1"/>
  <c r="AM19" i="3"/>
  <c r="AM44" i="3" s="1"/>
  <c r="AK27" i="3"/>
  <c r="AK52" i="3"/>
  <c r="AJ53" i="3"/>
  <c r="AK28" i="3" s="1"/>
  <c r="AJ29" i="3"/>
  <c r="AJ54" i="3" s="1"/>
  <c r="AL46" i="3"/>
  <c r="AL22" i="3"/>
  <c r="AM43" i="3"/>
  <c r="AI31" i="3"/>
  <c r="AI55" i="3"/>
  <c r="AM20" i="3"/>
  <c r="AL105" i="3" l="1"/>
  <c r="AK132" i="3"/>
  <c r="AM34" i="3"/>
  <c r="R93" i="4"/>
  <c r="R94" i="4" s="1"/>
  <c r="S92" i="4" s="1"/>
  <c r="R87" i="4"/>
  <c r="AN13" i="3"/>
  <c r="AN17" i="3" s="1"/>
  <c r="AL47" i="3"/>
  <c r="AM22" i="3" s="1"/>
  <c r="AM47" i="3" s="1"/>
  <c r="AL59" i="3"/>
  <c r="AL83" i="3" s="1"/>
  <c r="AM21" i="3"/>
  <c r="AM46" i="3" s="1"/>
  <c r="AK53" i="3"/>
  <c r="AK29" i="3"/>
  <c r="AL23" i="3"/>
  <c r="AM45" i="3"/>
  <c r="AJ30" i="3"/>
  <c r="AI39" i="3"/>
  <c r="AI56" i="3"/>
  <c r="R100" i="4"/>
  <c r="R97" i="4" l="1"/>
  <c r="R98" i="4" s="1"/>
  <c r="S96" i="4" s="1"/>
  <c r="AM59" i="3"/>
  <c r="AM83" i="3" s="1"/>
  <c r="AN95" i="3" s="1"/>
  <c r="AL122" i="3"/>
  <c r="AM95" i="3"/>
  <c r="S74" i="4"/>
  <c r="S85" i="4" s="1"/>
  <c r="S86" i="4" s="1"/>
  <c r="AJ31" i="3"/>
  <c r="AJ55" i="3"/>
  <c r="AK30" i="3" s="1"/>
  <c r="AL24" i="3"/>
  <c r="AL49" i="3" s="1"/>
  <c r="AK54" i="3"/>
  <c r="AL48" i="3"/>
  <c r="AM23" i="3" s="1"/>
  <c r="AL60" i="3"/>
  <c r="AL84" i="3" s="1"/>
  <c r="AN42" i="3"/>
  <c r="AN18" i="3"/>
  <c r="AN19" i="3" s="1"/>
  <c r="AN44" i="3" s="1"/>
  <c r="AL61" i="3" l="1"/>
  <c r="AL85" i="3" s="1"/>
  <c r="AL124" i="3" s="1"/>
  <c r="AM122" i="3"/>
  <c r="S93" i="4"/>
  <c r="S94" i="4" s="1"/>
  <c r="T92" i="4" s="1"/>
  <c r="S87" i="4"/>
  <c r="AO13" i="3"/>
  <c r="AO17" i="3" s="1"/>
  <c r="AL37" i="3"/>
  <c r="AL38" i="3" s="1"/>
  <c r="AN34" i="3"/>
  <c r="AM24" i="3"/>
  <c r="AM49" i="3" s="1"/>
  <c r="AK55" i="3"/>
  <c r="AM96" i="3"/>
  <c r="AL123" i="3"/>
  <c r="AM48" i="3"/>
  <c r="AM60" i="3"/>
  <c r="AM84" i="3" s="1"/>
  <c r="AN20" i="3"/>
  <c r="AN43" i="3"/>
  <c r="AJ39" i="3"/>
  <c r="AJ56" i="3"/>
  <c r="AK31" i="3" s="1"/>
  <c r="AL25" i="3"/>
  <c r="S97" i="4"/>
  <c r="S98" i="4" s="1"/>
  <c r="T96" i="4" s="1"/>
  <c r="AM97" i="3" l="1"/>
  <c r="AM61" i="3"/>
  <c r="AM85" i="3" s="1"/>
  <c r="AM124" i="3" s="1"/>
  <c r="AL67" i="3"/>
  <c r="AL91" i="3" s="1"/>
  <c r="AL65" i="3"/>
  <c r="AL89" i="3" s="1"/>
  <c r="AL64" i="3"/>
  <c r="AL88" i="3" s="1"/>
  <c r="AL63" i="3"/>
  <c r="AL87" i="3" s="1"/>
  <c r="AL68" i="3"/>
  <c r="AL92" i="3" s="1"/>
  <c r="AL66" i="3"/>
  <c r="AL90" i="3" s="1"/>
  <c r="AL62" i="3"/>
  <c r="AL86" i="3" s="1"/>
  <c r="AM37" i="3"/>
  <c r="AM38" i="3" s="1"/>
  <c r="AM123" i="3"/>
  <c r="S100" i="4"/>
  <c r="AK56" i="3"/>
  <c r="AK39" i="3"/>
  <c r="AN96" i="3"/>
  <c r="AL50" i="3"/>
  <c r="AM25" i="3" s="1"/>
  <c r="AL26" i="3"/>
  <c r="AN45" i="3"/>
  <c r="AN21" i="3"/>
  <c r="AO42" i="3"/>
  <c r="AO18" i="3"/>
  <c r="D101" i="4"/>
  <c r="F26" i="7" s="1"/>
  <c r="F27" i="7" s="1"/>
  <c r="AN97" i="3" l="1"/>
  <c r="AL126" i="3"/>
  <c r="AM99" i="3"/>
  <c r="AL129" i="3"/>
  <c r="AM102" i="3"/>
  <c r="AL127" i="3"/>
  <c r="AM100" i="3"/>
  <c r="AM98" i="3"/>
  <c r="AL125" i="3"/>
  <c r="AL128" i="3"/>
  <c r="AM101" i="3"/>
  <c r="AO34" i="3"/>
  <c r="AM104" i="3"/>
  <c r="AL131" i="3"/>
  <c r="AM103" i="3"/>
  <c r="AL130" i="3"/>
  <c r="AM50" i="3"/>
  <c r="AM64" i="3"/>
  <c r="AM88" i="3" s="1"/>
  <c r="AM63" i="3"/>
  <c r="AM87" i="3" s="1"/>
  <c r="AM62" i="3"/>
  <c r="AM86" i="3" s="1"/>
  <c r="AM67" i="3"/>
  <c r="AM91" i="3" s="1"/>
  <c r="AM65" i="3"/>
  <c r="AM89" i="3" s="1"/>
  <c r="AM66" i="3"/>
  <c r="AM90" i="3" s="1"/>
  <c r="AM68" i="3"/>
  <c r="AM92" i="3" s="1"/>
  <c r="AO19" i="3"/>
  <c r="AO44" i="3" s="1"/>
  <c r="AN22" i="3"/>
  <c r="AN46" i="3"/>
  <c r="AO43" i="3"/>
  <c r="AL51" i="3"/>
  <c r="AM26" i="3" s="1"/>
  <c r="AM51" i="3" s="1"/>
  <c r="AL27" i="3"/>
  <c r="T74" i="4"/>
  <c r="T85" i="4" s="1"/>
  <c r="T86" i="4" s="1"/>
  <c r="F74" i="4"/>
  <c r="AM126" i="3" l="1"/>
  <c r="AN99" i="3"/>
  <c r="AL132" i="3"/>
  <c r="AM130" i="3"/>
  <c r="AN103" i="3"/>
  <c r="AM105" i="3"/>
  <c r="AN104" i="3"/>
  <c r="AM131" i="3"/>
  <c r="AN98" i="3"/>
  <c r="AM125" i="3"/>
  <c r="O13" i="3"/>
  <c r="N13" i="3"/>
  <c r="AN47" i="3"/>
  <c r="AN59" i="3"/>
  <c r="AN83" i="3" s="1"/>
  <c r="AM129" i="3"/>
  <c r="AN102" i="3"/>
  <c r="AM127" i="3"/>
  <c r="AN100" i="3"/>
  <c r="AN101" i="3"/>
  <c r="AM128" i="3"/>
  <c r="D103" i="4"/>
  <c r="F65" i="4"/>
  <c r="AO20" i="3"/>
  <c r="AO21" i="3" s="1"/>
  <c r="AN23" i="3"/>
  <c r="AL52" i="3"/>
  <c r="AM27" i="3" s="1"/>
  <c r="AL28" i="3"/>
  <c r="AP13" i="3"/>
  <c r="F85" i="4"/>
  <c r="T93" i="4"/>
  <c r="T94" i="4" s="1"/>
  <c r="U92" i="4" s="1"/>
  <c r="AN60" i="3" l="1"/>
  <c r="AN84" i="3" s="1"/>
  <c r="AO96" i="3" s="1"/>
  <c r="AO45" i="3"/>
  <c r="AN24" i="3"/>
  <c r="AN48" i="3"/>
  <c r="AN105" i="3"/>
  <c r="AM132" i="3"/>
  <c r="AO22" i="3"/>
  <c r="AO23" i="3" s="1"/>
  <c r="AN122" i="3"/>
  <c r="AO95" i="3"/>
  <c r="AM52" i="3"/>
  <c r="AO46" i="3"/>
  <c r="AL53" i="3"/>
  <c r="AM28" i="3" s="1"/>
  <c r="AL29" i="3"/>
  <c r="U93" i="4"/>
  <c r="U94" i="4" s="1"/>
  <c r="V92" i="4" s="1"/>
  <c r="AP17" i="3"/>
  <c r="F13" i="3"/>
  <c r="F39" i="3" s="1"/>
  <c r="N17" i="3"/>
  <c r="T97" i="4"/>
  <c r="AB87" i="4"/>
  <c r="AD87" i="4"/>
  <c r="Z87" i="4"/>
  <c r="AA87" i="4"/>
  <c r="Y87" i="4"/>
  <c r="V87" i="4"/>
  <c r="F86" i="4"/>
  <c r="X87" i="4"/>
  <c r="W87" i="4"/>
  <c r="AC87" i="4"/>
  <c r="T87" i="4"/>
  <c r="U87" i="4"/>
  <c r="AE87" i="4"/>
  <c r="AN123" i="3" l="1"/>
  <c r="AN25" i="3"/>
  <c r="AN61" i="3"/>
  <c r="AN85" i="3" s="1"/>
  <c r="AN49" i="3"/>
  <c r="AN37" i="3"/>
  <c r="AN38" i="3" s="1"/>
  <c r="AO47" i="3"/>
  <c r="AO59" i="3"/>
  <c r="AO83" i="3" s="1"/>
  <c r="AM53" i="3"/>
  <c r="AL54" i="3"/>
  <c r="AM29" i="3" s="1"/>
  <c r="AL30" i="3"/>
  <c r="AO48" i="3"/>
  <c r="AO60" i="3"/>
  <c r="AO84" i="3" s="1"/>
  <c r="AO24" i="3"/>
  <c r="AO37" i="3" s="1"/>
  <c r="AO38" i="3" s="1"/>
  <c r="AP42" i="3"/>
  <c r="AQ17" i="3" s="1"/>
  <c r="N42" i="3"/>
  <c r="O17" i="3" s="1"/>
  <c r="AP18" i="3"/>
  <c r="V93" i="4"/>
  <c r="V94" i="4" s="1"/>
  <c r="W92" i="4" s="1"/>
  <c r="T100" i="4"/>
  <c r="T98" i="4"/>
  <c r="U96" i="4" s="1"/>
  <c r="N18" i="3"/>
  <c r="AN50" i="3" l="1"/>
  <c r="AN65" i="3"/>
  <c r="AN89" i="3" s="1"/>
  <c r="AN62" i="3"/>
  <c r="AN86" i="3" s="1"/>
  <c r="AN68" i="3"/>
  <c r="AN92" i="3" s="1"/>
  <c r="AN66" i="3"/>
  <c r="AN90" i="3" s="1"/>
  <c r="AN64" i="3"/>
  <c r="AN88" i="3" s="1"/>
  <c r="AN63" i="3"/>
  <c r="AN87" i="3" s="1"/>
  <c r="AN67" i="3"/>
  <c r="AN91" i="3" s="1"/>
  <c r="AO97" i="3"/>
  <c r="AN124" i="3"/>
  <c r="AN26" i="3"/>
  <c r="AO61" i="3"/>
  <c r="AO85" i="3" s="1"/>
  <c r="AP97" i="3" s="1"/>
  <c r="AP95" i="3"/>
  <c r="AO122" i="3"/>
  <c r="AM54" i="3"/>
  <c r="AP43" i="3"/>
  <c r="AQ18" i="3" s="1"/>
  <c r="AL55" i="3"/>
  <c r="AM30" i="3" s="1"/>
  <c r="AL31" i="3"/>
  <c r="AO49" i="3"/>
  <c r="AP96" i="3"/>
  <c r="AO123" i="3"/>
  <c r="AO25" i="3"/>
  <c r="O42" i="3"/>
  <c r="P17" i="3" s="1"/>
  <c r="N19" i="3"/>
  <c r="N34" i="3" s="1"/>
  <c r="E14" i="9" s="1"/>
  <c r="AQ42" i="3"/>
  <c r="AR17" i="3" s="1"/>
  <c r="AP19" i="3"/>
  <c r="AP34" i="3" s="1"/>
  <c r="W93" i="4"/>
  <c r="W94" i="4" s="1"/>
  <c r="X92" i="4" s="1"/>
  <c r="N43" i="3"/>
  <c r="O18" i="3" s="1"/>
  <c r="U97" i="4"/>
  <c r="U98" i="4" s="1"/>
  <c r="V96" i="4" s="1"/>
  <c r="AO103" i="3" l="1"/>
  <c r="AN130" i="3"/>
  <c r="AO100" i="3"/>
  <c r="AN127" i="3"/>
  <c r="AN51" i="3"/>
  <c r="AO26" i="3" s="1"/>
  <c r="AO51" i="3" s="1"/>
  <c r="AN27" i="3"/>
  <c r="AN125" i="3"/>
  <c r="AO98" i="3"/>
  <c r="AN131" i="3"/>
  <c r="AO104" i="3"/>
  <c r="AO101" i="3"/>
  <c r="AN128" i="3"/>
  <c r="AN126" i="3"/>
  <c r="AO99" i="3"/>
  <c r="AN129" i="3"/>
  <c r="AO102" i="3"/>
  <c r="AO124" i="3"/>
  <c r="AO50" i="3"/>
  <c r="AO66" i="3"/>
  <c r="AO90" i="3" s="1"/>
  <c r="AO68" i="3"/>
  <c r="AO92" i="3" s="1"/>
  <c r="AO65" i="3"/>
  <c r="AO89" i="3" s="1"/>
  <c r="AO67" i="3"/>
  <c r="AO91" i="3" s="1"/>
  <c r="AO64" i="3"/>
  <c r="AO88" i="3" s="1"/>
  <c r="AO63" i="3"/>
  <c r="AO87" i="3" s="1"/>
  <c r="AO62" i="3"/>
  <c r="AO86" i="3" s="1"/>
  <c r="AM55" i="3"/>
  <c r="O43" i="3"/>
  <c r="P18" i="3" s="1"/>
  <c r="AP44" i="3"/>
  <c r="AQ19" i="3" s="1"/>
  <c r="AQ34" i="3" s="1"/>
  <c r="AP20" i="3"/>
  <c r="AQ43" i="3"/>
  <c r="AR18" i="3" s="1"/>
  <c r="N20" i="3"/>
  <c r="N44" i="3"/>
  <c r="O19" i="3" s="1"/>
  <c r="O34" i="3" s="1"/>
  <c r="F14" i="9" s="1"/>
  <c r="AL56" i="3"/>
  <c r="AM31" i="3" s="1"/>
  <c r="AL39" i="3"/>
  <c r="AR42" i="3"/>
  <c r="AS17" i="3" s="1"/>
  <c r="P42" i="3"/>
  <c r="Q17" i="3" s="1"/>
  <c r="V97" i="4"/>
  <c r="V98" i="4" s="1"/>
  <c r="W96" i="4" s="1"/>
  <c r="X93" i="4"/>
  <c r="X94" i="4" s="1"/>
  <c r="Y92" i="4" s="1"/>
  <c r="U100" i="4"/>
  <c r="AO105" i="3" l="1"/>
  <c r="AN132" i="3"/>
  <c r="AN52" i="3"/>
  <c r="AN28" i="3"/>
  <c r="AN53" i="3" s="1"/>
  <c r="AN29" i="3"/>
  <c r="AN54" i="3" s="1"/>
  <c r="AP103" i="3"/>
  <c r="AO130" i="3"/>
  <c r="AO128" i="3"/>
  <c r="AP101" i="3"/>
  <c r="AP99" i="3"/>
  <c r="AO126" i="3"/>
  <c r="AO131" i="3"/>
  <c r="AP104" i="3"/>
  <c r="AR34" i="3"/>
  <c r="AP100" i="3"/>
  <c r="AO127" i="3"/>
  <c r="AO129" i="3"/>
  <c r="AP102" i="3"/>
  <c r="AP98" i="3"/>
  <c r="AO125" i="3"/>
  <c r="N35" i="3"/>
  <c r="E15" i="9" s="1"/>
  <c r="V100" i="4"/>
  <c r="AO27" i="3"/>
  <c r="AM56" i="3"/>
  <c r="AM39" i="3"/>
  <c r="AQ44" i="3"/>
  <c r="AR19" i="3" s="1"/>
  <c r="AR43" i="3"/>
  <c r="AS18" i="3" s="1"/>
  <c r="N45" i="3"/>
  <c r="O20" i="3" s="1"/>
  <c r="N21" i="3"/>
  <c r="AP45" i="3"/>
  <c r="AQ20" i="3" s="1"/>
  <c r="AP21" i="3"/>
  <c r="AP46" i="3" s="1"/>
  <c r="P43" i="3"/>
  <c r="Q18" i="3" s="1"/>
  <c r="O44" i="3"/>
  <c r="P19" i="3" s="1"/>
  <c r="P34" i="3" s="1"/>
  <c r="G14" i="9" s="1"/>
  <c r="AS42" i="3"/>
  <c r="AT17" i="3" s="1"/>
  <c r="Q42" i="3"/>
  <c r="R17" i="3" s="1"/>
  <c r="W97" i="4"/>
  <c r="W98" i="4" s="1"/>
  <c r="X96" i="4" s="1"/>
  <c r="Y93" i="4"/>
  <c r="Y94" i="4" s="1"/>
  <c r="Z92" i="4" s="1"/>
  <c r="AN30" i="3" l="1"/>
  <c r="AN55" i="3" s="1"/>
  <c r="AO132" i="3"/>
  <c r="AP105" i="3"/>
  <c r="AN31" i="3"/>
  <c r="O35" i="3"/>
  <c r="F15" i="9" s="1"/>
  <c r="N36" i="3"/>
  <c r="E16" i="9" s="1"/>
  <c r="W100" i="4"/>
  <c r="AO52" i="3"/>
  <c r="AO28" i="3"/>
  <c r="AQ45" i="3"/>
  <c r="AQ21" i="3"/>
  <c r="AQ46" i="3" s="1"/>
  <c r="Q43" i="3"/>
  <c r="R18" i="3" s="1"/>
  <c r="R43" i="3" s="1"/>
  <c r="P44" i="3"/>
  <c r="Q19" i="3" s="1"/>
  <c r="Q34" i="3" s="1"/>
  <c r="H14" i="9" s="1"/>
  <c r="O45" i="3"/>
  <c r="P20" i="3" s="1"/>
  <c r="N46" i="3"/>
  <c r="O21" i="3" s="1"/>
  <c r="O36" i="3" s="1"/>
  <c r="F16" i="9" s="1"/>
  <c r="AP22" i="3"/>
  <c r="AP59" i="3" s="1"/>
  <c r="AP83" i="3" s="1"/>
  <c r="AQ95" i="3" s="1"/>
  <c r="AR44" i="3"/>
  <c r="AS19" i="3" s="1"/>
  <c r="AS34" i="3" s="1"/>
  <c r="AR20" i="3"/>
  <c r="AS43" i="3"/>
  <c r="AT18" i="3" s="1"/>
  <c r="AN56" i="3"/>
  <c r="AN39" i="3"/>
  <c r="N22" i="3"/>
  <c r="AT42" i="3"/>
  <c r="AU17" i="3" s="1"/>
  <c r="R42" i="3"/>
  <c r="S17" i="3" s="1"/>
  <c r="Z93" i="4"/>
  <c r="Z94" i="4" s="1"/>
  <c r="AA92" i="4" s="1"/>
  <c r="X97" i="4"/>
  <c r="X98" i="4" s="1"/>
  <c r="Y96" i="4" s="1"/>
  <c r="AP122" i="3" l="1"/>
  <c r="P35" i="3"/>
  <c r="G15" i="9" s="1"/>
  <c r="N59" i="3"/>
  <c r="AP47" i="3"/>
  <c r="AQ22" i="3" s="1"/>
  <c r="X100" i="4"/>
  <c r="AO53" i="3"/>
  <c r="AO29" i="3"/>
  <c r="AT43" i="3"/>
  <c r="AU18" i="3" s="1"/>
  <c r="P45" i="3"/>
  <c r="Q20" i="3" s="1"/>
  <c r="Q44" i="3"/>
  <c r="R19" i="3" s="1"/>
  <c r="R34" i="3" s="1"/>
  <c r="I14" i="9" s="1"/>
  <c r="O46" i="3"/>
  <c r="P21" i="3" s="1"/>
  <c r="P36" i="3" s="1"/>
  <c r="G16" i="9" s="1"/>
  <c r="AS44" i="3"/>
  <c r="AT19" i="3" s="1"/>
  <c r="AT34" i="3" s="1"/>
  <c r="AP23" i="3"/>
  <c r="AP24" i="3" s="1"/>
  <c r="N47" i="3"/>
  <c r="O22" i="3" s="1"/>
  <c r="N23" i="3"/>
  <c r="N24" i="3" s="1"/>
  <c r="AR45" i="3"/>
  <c r="AS20" i="3" s="1"/>
  <c r="AR21" i="3"/>
  <c r="AU42" i="3"/>
  <c r="AV17" i="3" s="1"/>
  <c r="S42" i="3"/>
  <c r="T17" i="3" s="1"/>
  <c r="S18" i="3"/>
  <c r="AA93" i="4"/>
  <c r="AA94" i="4" s="1"/>
  <c r="AB92" i="4" s="1"/>
  <c r="Y97" i="4"/>
  <c r="Y98" i="4" s="1"/>
  <c r="Z96" i="4" s="1"/>
  <c r="AP37" i="3" l="1"/>
  <c r="AP38" i="3" s="1"/>
  <c r="AQ59" i="3"/>
  <c r="AQ83" i="3" s="1"/>
  <c r="O59" i="3"/>
  <c r="N37" i="3"/>
  <c r="Q35" i="3"/>
  <c r="H15" i="9" s="1"/>
  <c r="AU43" i="3"/>
  <c r="AV18" i="3" s="1"/>
  <c r="AO54" i="3"/>
  <c r="AO30" i="3"/>
  <c r="AP49" i="3"/>
  <c r="AP25" i="3"/>
  <c r="AP50" i="3" s="1"/>
  <c r="AT44" i="3"/>
  <c r="AU19" i="3" s="1"/>
  <c r="AU34" i="3" s="1"/>
  <c r="R44" i="3"/>
  <c r="S19" i="3" s="1"/>
  <c r="S34" i="3" s="1"/>
  <c r="J14" i="9" s="1"/>
  <c r="N48" i="3"/>
  <c r="O23" i="3" s="1"/>
  <c r="N61" i="3"/>
  <c r="N60" i="3"/>
  <c r="Q45" i="3"/>
  <c r="R20" i="3" s="1"/>
  <c r="N25" i="3"/>
  <c r="N26" i="3" s="1"/>
  <c r="AQ47" i="3"/>
  <c r="AR22" i="3" s="1"/>
  <c r="S43" i="3"/>
  <c r="T18" i="3" s="1"/>
  <c r="N49" i="3"/>
  <c r="AS45" i="3"/>
  <c r="AT20" i="3" s="1"/>
  <c r="AR46" i="3"/>
  <c r="AS21" i="3" s="1"/>
  <c r="O47" i="3"/>
  <c r="P22" i="3" s="1"/>
  <c r="AP48" i="3"/>
  <c r="AQ23" i="3" s="1"/>
  <c r="AP61" i="3"/>
  <c r="AP85" i="3" s="1"/>
  <c r="AP60" i="3"/>
  <c r="AP84" i="3" s="1"/>
  <c r="AP67" i="3"/>
  <c r="AP91" i="3" s="1"/>
  <c r="AP62" i="3"/>
  <c r="AP86" i="3" s="1"/>
  <c r="AP65" i="3"/>
  <c r="AP89" i="3" s="1"/>
  <c r="P46" i="3"/>
  <c r="Q21" i="3" s="1"/>
  <c r="Q36" i="3" s="1"/>
  <c r="H16" i="9" s="1"/>
  <c r="Y100" i="4"/>
  <c r="AV42" i="3"/>
  <c r="AW17" i="3" s="1"/>
  <c r="T42" i="3"/>
  <c r="U17" i="3" s="1"/>
  <c r="AB93" i="4"/>
  <c r="AB94" i="4" s="1"/>
  <c r="AC92" i="4" s="1"/>
  <c r="Z97" i="4"/>
  <c r="Z100" i="4" s="1"/>
  <c r="AP68" i="3" l="1"/>
  <c r="AP92" i="3" s="1"/>
  <c r="AP66" i="3"/>
  <c r="AP90" i="3" s="1"/>
  <c r="AP63" i="3"/>
  <c r="AP87" i="3" s="1"/>
  <c r="AQ99" i="3" s="1"/>
  <c r="AP64" i="3"/>
  <c r="AP88" i="3" s="1"/>
  <c r="AQ100" i="3" s="1"/>
  <c r="AQ122" i="3"/>
  <c r="AR95" i="3"/>
  <c r="AR59" i="3"/>
  <c r="AR83" i="3" s="1"/>
  <c r="N67" i="3"/>
  <c r="N130" i="3" s="1"/>
  <c r="P59" i="3"/>
  <c r="E17" i="9"/>
  <c r="E18" i="9" s="1"/>
  <c r="N38" i="3"/>
  <c r="N65" i="3"/>
  <c r="N128" i="3" s="1"/>
  <c r="N62" i="3"/>
  <c r="N125" i="3" s="1"/>
  <c r="R35" i="3"/>
  <c r="I15" i="9" s="1"/>
  <c r="N63" i="3"/>
  <c r="N126" i="3" s="1"/>
  <c r="N66" i="3"/>
  <c r="N129" i="3" s="1"/>
  <c r="N64" i="3"/>
  <c r="N127" i="3" s="1"/>
  <c r="N68" i="3"/>
  <c r="N131" i="3" s="1"/>
  <c r="S44" i="3"/>
  <c r="T19" i="3" s="1"/>
  <c r="T34" i="3" s="1"/>
  <c r="K14" i="9" s="1"/>
  <c r="AP26" i="3"/>
  <c r="AO55" i="3"/>
  <c r="AO31" i="3"/>
  <c r="N51" i="3"/>
  <c r="N27" i="3"/>
  <c r="N28" i="3" s="1"/>
  <c r="O48" i="3"/>
  <c r="P23" i="3" s="1"/>
  <c r="O24" i="3"/>
  <c r="O37" i="3" s="1"/>
  <c r="O61" i="3"/>
  <c r="O60" i="3"/>
  <c r="Q46" i="3"/>
  <c r="R21" i="3" s="1"/>
  <c r="R46" i="3" s="1"/>
  <c r="AT45" i="3"/>
  <c r="AU20" i="3" s="1"/>
  <c r="AQ60" i="3"/>
  <c r="AQ84" i="3" s="1"/>
  <c r="AQ48" i="3"/>
  <c r="AR23" i="3" s="1"/>
  <c r="AQ24" i="3"/>
  <c r="AQ37" i="3" s="1"/>
  <c r="AQ38" i="3" s="1"/>
  <c r="AU44" i="3"/>
  <c r="AV19" i="3" s="1"/>
  <c r="AV34" i="3" s="1"/>
  <c r="R45" i="3"/>
  <c r="S20" i="3" s="1"/>
  <c r="S35" i="3" s="1"/>
  <c r="J15" i="9" s="1"/>
  <c r="T43" i="3"/>
  <c r="U18" i="3" s="1"/>
  <c r="P47" i="3"/>
  <c r="Q22" i="3" s="1"/>
  <c r="Q59" i="3" s="1"/>
  <c r="AV43" i="3"/>
  <c r="AW18" i="3" s="1"/>
  <c r="AQ102" i="3"/>
  <c r="AP129" i="3"/>
  <c r="AS46" i="3"/>
  <c r="AT21" i="3" s="1"/>
  <c r="AQ96" i="3"/>
  <c r="AP123" i="3"/>
  <c r="AQ101" i="3"/>
  <c r="AP128" i="3"/>
  <c r="AQ103" i="3"/>
  <c r="AP130" i="3"/>
  <c r="AQ104" i="3"/>
  <c r="AP131" i="3"/>
  <c r="N50" i="3"/>
  <c r="AR47" i="3"/>
  <c r="AS22" i="3" s="1"/>
  <c r="AP127" i="3"/>
  <c r="AQ98" i="3"/>
  <c r="AP125" i="3"/>
  <c r="AQ97" i="3"/>
  <c r="AP124" i="3"/>
  <c r="AW42" i="3"/>
  <c r="AX17" i="3" s="1"/>
  <c r="U42" i="3"/>
  <c r="V17" i="3" s="1"/>
  <c r="AC93" i="4"/>
  <c r="AC94" i="4" s="1"/>
  <c r="AD92" i="4" s="1"/>
  <c r="Z98" i="4"/>
  <c r="AA96" i="4" s="1"/>
  <c r="AP126" i="3" l="1"/>
  <c r="AQ61" i="3"/>
  <c r="AQ85" i="3" s="1"/>
  <c r="AR97" i="3" s="1"/>
  <c r="AS59" i="3"/>
  <c r="AS83" i="3" s="1"/>
  <c r="AT95" i="3" s="1"/>
  <c r="AS95" i="3"/>
  <c r="AR122" i="3"/>
  <c r="F17" i="9"/>
  <c r="F18" i="9" s="1"/>
  <c r="O38" i="3"/>
  <c r="R36" i="3"/>
  <c r="I16" i="9" s="1"/>
  <c r="T44" i="3"/>
  <c r="U19" i="3" s="1"/>
  <c r="U34" i="3" s="1"/>
  <c r="L14" i="9" s="1"/>
  <c r="AO56" i="3"/>
  <c r="AO39" i="3"/>
  <c r="AP51" i="3"/>
  <c r="AP27" i="3"/>
  <c r="AS47" i="3"/>
  <c r="AT22" i="3" s="1"/>
  <c r="AT59" i="3" s="1"/>
  <c r="AT83" i="3" s="1"/>
  <c r="AU95" i="3" s="1"/>
  <c r="AU45" i="3"/>
  <c r="AV20" i="3" s="1"/>
  <c r="AR60" i="3"/>
  <c r="AR84" i="3" s="1"/>
  <c r="AR48" i="3"/>
  <c r="AS23" i="3" s="1"/>
  <c r="Q47" i="3"/>
  <c r="R22" i="3" s="1"/>
  <c r="AT46" i="3"/>
  <c r="AU21" i="3" s="1"/>
  <c r="P60" i="3"/>
  <c r="P48" i="3"/>
  <c r="Q23" i="3" s="1"/>
  <c r="S45" i="3"/>
  <c r="T20" i="3" s="1"/>
  <c r="S21" i="3"/>
  <c r="S36" i="3" s="1"/>
  <c r="J16" i="9" s="1"/>
  <c r="AR96" i="3"/>
  <c r="O49" i="3"/>
  <c r="P24" i="3" s="1"/>
  <c r="P37" i="3" s="1"/>
  <c r="AQ49" i="3"/>
  <c r="AR24" i="3" s="1"/>
  <c r="AR49" i="3" s="1"/>
  <c r="AQ25" i="3"/>
  <c r="AW43" i="3"/>
  <c r="AX18" i="3" s="1"/>
  <c r="AV44" i="3"/>
  <c r="AW19" i="3" s="1"/>
  <c r="AW34" i="3" s="1"/>
  <c r="O25" i="3"/>
  <c r="N53" i="3"/>
  <c r="N29" i="3"/>
  <c r="AP132" i="3"/>
  <c r="AQ123" i="3"/>
  <c r="N52" i="3"/>
  <c r="U43" i="3"/>
  <c r="V18" i="3" s="1"/>
  <c r="AQ105" i="3"/>
  <c r="AX42" i="3"/>
  <c r="AY17" i="3" s="1"/>
  <c r="V42" i="3"/>
  <c r="W17" i="3" s="1"/>
  <c r="AA97" i="4"/>
  <c r="AA98" i="4" s="1"/>
  <c r="AB96" i="4" s="1"/>
  <c r="AD93" i="4"/>
  <c r="AD94" i="4" s="1"/>
  <c r="AE92" i="4" s="1"/>
  <c r="AQ124" i="3" l="1"/>
  <c r="AS122" i="3"/>
  <c r="AQ67" i="3"/>
  <c r="AQ91" i="3" s="1"/>
  <c r="AQ62" i="3"/>
  <c r="AQ86" i="3" s="1"/>
  <c r="AQ63" i="3"/>
  <c r="AQ87" i="3" s="1"/>
  <c r="AQ65" i="3"/>
  <c r="AQ89" i="3" s="1"/>
  <c r="AQ68" i="3"/>
  <c r="AQ92" i="3" s="1"/>
  <c r="AQ66" i="3"/>
  <c r="AQ90" i="3" s="1"/>
  <c r="AQ64" i="3"/>
  <c r="AQ88" i="3" s="1"/>
  <c r="AT122" i="3"/>
  <c r="AR61" i="3"/>
  <c r="AR85" i="3" s="1"/>
  <c r="AS97" i="3" s="1"/>
  <c r="AR37" i="3"/>
  <c r="AR38" i="3" s="1"/>
  <c r="P61" i="3"/>
  <c r="G17" i="9"/>
  <c r="G18" i="9" s="1"/>
  <c r="P38" i="3"/>
  <c r="R59" i="3"/>
  <c r="O63" i="3"/>
  <c r="O126" i="3" s="1"/>
  <c r="O68" i="3"/>
  <c r="O131" i="3" s="1"/>
  <c r="O66" i="3"/>
  <c r="O129" i="3" s="1"/>
  <c r="O62" i="3"/>
  <c r="O125" i="3" s="1"/>
  <c r="O65" i="3"/>
  <c r="O128" i="3" s="1"/>
  <c r="O67" i="3"/>
  <c r="O130" i="3" s="1"/>
  <c r="O64" i="3"/>
  <c r="O127" i="3" s="1"/>
  <c r="T35" i="3"/>
  <c r="K15" i="9" s="1"/>
  <c r="R47" i="3"/>
  <c r="S22" i="3" s="1"/>
  <c r="U44" i="3"/>
  <c r="V19" i="3" s="1"/>
  <c r="V34" i="3" s="1"/>
  <c r="M14" i="9" s="1"/>
  <c r="AT47" i="3"/>
  <c r="AU22" i="3" s="1"/>
  <c r="AR123" i="3"/>
  <c r="Q48" i="3"/>
  <c r="R23" i="3" s="1"/>
  <c r="AP52" i="3"/>
  <c r="AP28" i="3"/>
  <c r="AU46" i="3"/>
  <c r="AV21" i="3" s="1"/>
  <c r="AS48" i="3"/>
  <c r="AT23" i="3" s="1"/>
  <c r="AS60" i="3"/>
  <c r="AS84" i="3" s="1"/>
  <c r="AS24" i="3"/>
  <c r="AS37" i="3" s="1"/>
  <c r="AS38" i="3" s="1"/>
  <c r="AX43" i="3"/>
  <c r="AY18" i="3" s="1"/>
  <c r="T45" i="3"/>
  <c r="U20" i="3" s="1"/>
  <c r="AV45" i="3"/>
  <c r="AW20" i="3" s="1"/>
  <c r="P49" i="3"/>
  <c r="Q24" i="3" s="1"/>
  <c r="Q37" i="3" s="1"/>
  <c r="S46" i="3"/>
  <c r="T21" i="3" s="1"/>
  <c r="T36" i="3" s="1"/>
  <c r="K16" i="9" s="1"/>
  <c r="O50" i="3"/>
  <c r="P25" i="3" s="1"/>
  <c r="P63" i="3" s="1"/>
  <c r="P126" i="3" s="1"/>
  <c r="O26" i="3"/>
  <c r="Q60" i="3"/>
  <c r="AS96" i="3"/>
  <c r="AQ50" i="3"/>
  <c r="AR25" i="3" s="1"/>
  <c r="AR68" i="3" s="1"/>
  <c r="AR92" i="3" s="1"/>
  <c r="AQ26" i="3"/>
  <c r="N54" i="3"/>
  <c r="N30" i="3"/>
  <c r="V43" i="3"/>
  <c r="W18" i="3" s="1"/>
  <c r="AW44" i="3"/>
  <c r="AX19" i="3" s="1"/>
  <c r="AX34" i="3" s="1"/>
  <c r="AY42" i="3"/>
  <c r="AZ17" i="3" s="1"/>
  <c r="W42" i="3"/>
  <c r="X17" i="3" s="1"/>
  <c r="AE93" i="4"/>
  <c r="F93" i="4" s="1"/>
  <c r="AB97" i="4"/>
  <c r="AB98" i="4" s="1"/>
  <c r="AC96" i="4" s="1"/>
  <c r="AA100" i="4"/>
  <c r="AR62" i="3" l="1"/>
  <c r="AR86" i="3" s="1"/>
  <c r="AR125" i="3" s="1"/>
  <c r="AR131" i="3"/>
  <c r="AR124" i="3"/>
  <c r="AU59" i="3"/>
  <c r="AU83" i="3" s="1"/>
  <c r="AR64" i="3"/>
  <c r="AR88" i="3" s="1"/>
  <c r="AQ128" i="3"/>
  <c r="AR101" i="3"/>
  <c r="AR65" i="3"/>
  <c r="AR89" i="3" s="1"/>
  <c r="AR63" i="3"/>
  <c r="AR87" i="3" s="1"/>
  <c r="AS104" i="3"/>
  <c r="AQ126" i="3"/>
  <c r="AR99" i="3"/>
  <c r="AR67" i="3"/>
  <c r="AR91" i="3" s="1"/>
  <c r="AS61" i="3"/>
  <c r="AS85" i="3" s="1"/>
  <c r="AS124" i="3" s="1"/>
  <c r="AQ129" i="3"/>
  <c r="AR102" i="3"/>
  <c r="AR98" i="3"/>
  <c r="AQ125" i="3"/>
  <c r="AQ131" i="3"/>
  <c r="AR104" i="3"/>
  <c r="AQ130" i="3"/>
  <c r="AR103" i="3"/>
  <c r="AR66" i="3"/>
  <c r="AR90" i="3" s="1"/>
  <c r="AQ127" i="3"/>
  <c r="AR100" i="3"/>
  <c r="S59" i="3"/>
  <c r="P64" i="3"/>
  <c r="P127" i="3" s="1"/>
  <c r="P67" i="3"/>
  <c r="P130" i="3" s="1"/>
  <c r="P65" i="3"/>
  <c r="P128" i="3" s="1"/>
  <c r="P68" i="3"/>
  <c r="P131" i="3" s="1"/>
  <c r="P66" i="3"/>
  <c r="P129" i="3" s="1"/>
  <c r="P62" i="3"/>
  <c r="P125" i="3" s="1"/>
  <c r="H17" i="9"/>
  <c r="H18" i="9" s="1"/>
  <c r="Q38" i="3"/>
  <c r="Q61" i="3"/>
  <c r="U35" i="3"/>
  <c r="L15" i="9" s="1"/>
  <c r="AU47" i="3"/>
  <c r="AV22" i="3" s="1"/>
  <c r="AV59" i="3" s="1"/>
  <c r="AV83" i="3" s="1"/>
  <c r="V44" i="3"/>
  <c r="W19" i="3" s="1"/>
  <c r="W34" i="3" s="1"/>
  <c r="N14" i="9" s="1"/>
  <c r="AS123" i="3"/>
  <c r="R60" i="3"/>
  <c r="AV46" i="3"/>
  <c r="AW21" i="3" s="1"/>
  <c r="AP53" i="3"/>
  <c r="AP29" i="3"/>
  <c r="Q49" i="3"/>
  <c r="R24" i="3" s="1"/>
  <c r="R37" i="3" s="1"/>
  <c r="P50" i="3"/>
  <c r="Q25" i="3" s="1"/>
  <c r="Q66" i="3" s="1"/>
  <c r="Q129" i="3" s="1"/>
  <c r="AW45" i="3"/>
  <c r="AX20" i="3" s="1"/>
  <c r="W43" i="3"/>
  <c r="X18" i="3" s="1"/>
  <c r="AX44" i="3"/>
  <c r="AY19" i="3" s="1"/>
  <c r="AY44" i="3" s="1"/>
  <c r="T46" i="3"/>
  <c r="U21" i="3" s="1"/>
  <c r="U36" i="3" s="1"/>
  <c r="L16" i="9" s="1"/>
  <c r="AT96" i="3"/>
  <c r="AS49" i="3"/>
  <c r="AT24" i="3" s="1"/>
  <c r="AT37" i="3" s="1"/>
  <c r="AT38" i="3" s="1"/>
  <c r="AR50" i="3"/>
  <c r="AS25" i="3" s="1"/>
  <c r="AS64" i="3" s="1"/>
  <c r="AS88" i="3" s="1"/>
  <c r="S47" i="3"/>
  <c r="T22" i="3" s="1"/>
  <c r="AQ51" i="3"/>
  <c r="AR26" i="3" s="1"/>
  <c r="AQ27" i="3"/>
  <c r="O27" i="3"/>
  <c r="O51" i="3"/>
  <c r="P26" i="3" s="1"/>
  <c r="P51" i="3" s="1"/>
  <c r="N55" i="3"/>
  <c r="N31" i="3"/>
  <c r="AY43" i="3"/>
  <c r="AZ18" i="3" s="1"/>
  <c r="R48" i="3"/>
  <c r="S23" i="3" s="1"/>
  <c r="AT48" i="3"/>
  <c r="AU23" i="3" s="1"/>
  <c r="AT60" i="3"/>
  <c r="AT84" i="3" s="1"/>
  <c r="U45" i="3"/>
  <c r="V20" i="3" s="1"/>
  <c r="AZ42" i="3"/>
  <c r="BA17" i="3" s="1"/>
  <c r="X42" i="3"/>
  <c r="Y17" i="3" s="1"/>
  <c r="AB100" i="4"/>
  <c r="AC97" i="4"/>
  <c r="AC98" i="4" s="1"/>
  <c r="AD96" i="4" s="1"/>
  <c r="AE94" i="4"/>
  <c r="AS98" i="3" l="1"/>
  <c r="AS67" i="3"/>
  <c r="AS91" i="3" s="1"/>
  <c r="AT103" i="3" s="1"/>
  <c r="AT61" i="3"/>
  <c r="AT85" i="3" s="1"/>
  <c r="AY34" i="3"/>
  <c r="AT100" i="3"/>
  <c r="AS127" i="3"/>
  <c r="AW95" i="3"/>
  <c r="AV122" i="3"/>
  <c r="AS65" i="3"/>
  <c r="AS89" i="3" s="1"/>
  <c r="AS99" i="3"/>
  <c r="AR126" i="3"/>
  <c r="AS102" i="3"/>
  <c r="AR129" i="3"/>
  <c r="AR127" i="3"/>
  <c r="AS100" i="3"/>
  <c r="AT97" i="3"/>
  <c r="AR128" i="3"/>
  <c r="AS101" i="3"/>
  <c r="AS68" i="3"/>
  <c r="AS92" i="3" s="1"/>
  <c r="AR130" i="3"/>
  <c r="AS103" i="3"/>
  <c r="AS63" i="3"/>
  <c r="AS87" i="3" s="1"/>
  <c r="AT99" i="3" s="1"/>
  <c r="AS62" i="3"/>
  <c r="AS86" i="3" s="1"/>
  <c r="AV95" i="3"/>
  <c r="AU122" i="3"/>
  <c r="AQ132" i="3"/>
  <c r="AS66" i="3"/>
  <c r="AS90" i="3" s="1"/>
  <c r="AT102" i="3" s="1"/>
  <c r="AR105" i="3"/>
  <c r="R61" i="3"/>
  <c r="I17" i="9"/>
  <c r="I18" i="9" s="1"/>
  <c r="R38" i="3"/>
  <c r="T59" i="3"/>
  <c r="Q64" i="3"/>
  <c r="Q127" i="3" s="1"/>
  <c r="Q62" i="3"/>
  <c r="Q125" i="3" s="1"/>
  <c r="Q63" i="3"/>
  <c r="Q126" i="3" s="1"/>
  <c r="Q65" i="3"/>
  <c r="Q128" i="3" s="1"/>
  <c r="Q67" i="3"/>
  <c r="Q130" i="3" s="1"/>
  <c r="Q68" i="3"/>
  <c r="Q131" i="3" s="1"/>
  <c r="V35" i="3"/>
  <c r="M15" i="9" s="1"/>
  <c r="AW46" i="3"/>
  <c r="AX21" i="3" s="1"/>
  <c r="AX46" i="3" s="1"/>
  <c r="W44" i="3"/>
  <c r="X19" i="3" s="1"/>
  <c r="X34" i="3" s="1"/>
  <c r="O14" i="9" s="1"/>
  <c r="AV47" i="3"/>
  <c r="AW22" i="3" s="1"/>
  <c r="AW59" i="3" s="1"/>
  <c r="AW83" i="3" s="1"/>
  <c r="AX95" i="3" s="1"/>
  <c r="AT123" i="3"/>
  <c r="AP54" i="3"/>
  <c r="AP30" i="3"/>
  <c r="AS50" i="3"/>
  <c r="AT25" i="3" s="1"/>
  <c r="AT67" i="3" s="1"/>
  <c r="AT91" i="3" s="1"/>
  <c r="AT130" i="3" s="1"/>
  <c r="AX45" i="3"/>
  <c r="AY20" i="3" s="1"/>
  <c r="T47" i="3"/>
  <c r="U22" i="3" s="1"/>
  <c r="U59" i="3" s="1"/>
  <c r="U46" i="3"/>
  <c r="V21" i="3" s="1"/>
  <c r="V36" i="3" s="1"/>
  <c r="M16" i="9" s="1"/>
  <c r="Q26" i="3"/>
  <c r="Q50" i="3"/>
  <c r="R25" i="3" s="1"/>
  <c r="AZ43" i="3"/>
  <c r="BA18" i="3" s="1"/>
  <c r="AZ19" i="3"/>
  <c r="AZ44" i="3" s="1"/>
  <c r="AU48" i="3"/>
  <c r="AV23" i="3" s="1"/>
  <c r="AU60" i="3"/>
  <c r="AU84" i="3" s="1"/>
  <c r="X43" i="3"/>
  <c r="Y18" i="3" s="1"/>
  <c r="O28" i="3"/>
  <c r="O52" i="3"/>
  <c r="P27" i="3" s="1"/>
  <c r="P52" i="3" s="1"/>
  <c r="R49" i="3"/>
  <c r="S24" i="3" s="1"/>
  <c r="S61" i="3" s="1"/>
  <c r="AR51" i="3"/>
  <c r="AS26" i="3" s="1"/>
  <c r="N56" i="3"/>
  <c r="N39" i="3"/>
  <c r="AQ52" i="3"/>
  <c r="AR27" i="3" s="1"/>
  <c r="AQ28" i="3"/>
  <c r="V45" i="3"/>
  <c r="W20" i="3" s="1"/>
  <c r="AT49" i="3"/>
  <c r="AU24" i="3" s="1"/>
  <c r="AU37" i="3" s="1"/>
  <c r="AU38" i="3" s="1"/>
  <c r="AU97" i="3"/>
  <c r="AT124" i="3"/>
  <c r="AU96" i="3"/>
  <c r="S60" i="3"/>
  <c r="S48" i="3"/>
  <c r="T23" i="3" s="1"/>
  <c r="BA42" i="3"/>
  <c r="BB17" i="3" s="1"/>
  <c r="Y42" i="3"/>
  <c r="Z17" i="3" s="1"/>
  <c r="AC100" i="4"/>
  <c r="AD97" i="4"/>
  <c r="AD100" i="4"/>
  <c r="AS126" i="3" l="1"/>
  <c r="AS130" i="3"/>
  <c r="AZ34" i="3"/>
  <c r="AS131" i="3"/>
  <c r="AT104" i="3"/>
  <c r="AR132" i="3"/>
  <c r="AU103" i="3"/>
  <c r="AS105" i="3"/>
  <c r="AS129" i="3"/>
  <c r="AU61" i="3"/>
  <c r="AU85" i="3" s="1"/>
  <c r="AV97" i="3" s="1"/>
  <c r="AS125" i="3"/>
  <c r="AT98" i="3"/>
  <c r="AW122" i="3"/>
  <c r="AT64" i="3"/>
  <c r="AT88" i="3" s="1"/>
  <c r="AT66" i="3"/>
  <c r="AT90" i="3" s="1"/>
  <c r="AU102" i="3" s="1"/>
  <c r="AT62" i="3"/>
  <c r="AT86" i="3" s="1"/>
  <c r="AT68" i="3"/>
  <c r="AT92" i="3" s="1"/>
  <c r="AU104" i="3" s="1"/>
  <c r="AT65" i="3"/>
  <c r="AT89" i="3" s="1"/>
  <c r="AT63" i="3"/>
  <c r="AT87" i="3" s="1"/>
  <c r="AS128" i="3"/>
  <c r="AT101" i="3"/>
  <c r="S37" i="3"/>
  <c r="S38" i="3" s="1"/>
  <c r="R67" i="3"/>
  <c r="R130" i="3" s="1"/>
  <c r="R64" i="3"/>
  <c r="R127" i="3" s="1"/>
  <c r="R65" i="3"/>
  <c r="R128" i="3" s="1"/>
  <c r="R62" i="3"/>
  <c r="R125" i="3" s="1"/>
  <c r="R63" i="3"/>
  <c r="R126" i="3" s="1"/>
  <c r="R66" i="3"/>
  <c r="R129" i="3" s="1"/>
  <c r="R68" i="3"/>
  <c r="R131" i="3" s="1"/>
  <c r="J17" i="9"/>
  <c r="J18" i="9" s="1"/>
  <c r="W35" i="3"/>
  <c r="N15" i="9" s="1"/>
  <c r="AY21" i="3"/>
  <c r="AY46" i="3" s="1"/>
  <c r="X44" i="3"/>
  <c r="Y19" i="3" s="1"/>
  <c r="Y34" i="3" s="1"/>
  <c r="AU123" i="3"/>
  <c r="AP55" i="3"/>
  <c r="AP31" i="3"/>
  <c r="AS51" i="3"/>
  <c r="AT26" i="3" s="1"/>
  <c r="S49" i="3"/>
  <c r="T24" i="3" s="1"/>
  <c r="T37" i="3" s="1"/>
  <c r="U47" i="3"/>
  <c r="V22" i="3" s="1"/>
  <c r="V59" i="3" s="1"/>
  <c r="AR52" i="3"/>
  <c r="AS27" i="3" s="1"/>
  <c r="T48" i="3"/>
  <c r="U23" i="3" s="1"/>
  <c r="T60" i="3"/>
  <c r="BA43" i="3"/>
  <c r="BB18" i="3" s="1"/>
  <c r="AU49" i="3"/>
  <c r="AV24" i="3" s="1"/>
  <c r="AV37" i="3" s="1"/>
  <c r="AV38" i="3" s="1"/>
  <c r="R50" i="3"/>
  <c r="S25" i="3" s="1"/>
  <c r="S66" i="3" s="1"/>
  <c r="S129" i="3" s="1"/>
  <c r="AQ53" i="3"/>
  <c r="AR28" i="3" s="1"/>
  <c r="AQ29" i="3"/>
  <c r="AV60" i="3"/>
  <c r="AV84" i="3" s="1"/>
  <c r="AV48" i="3"/>
  <c r="AW23" i="3" s="1"/>
  <c r="O29" i="3"/>
  <c r="O53" i="3"/>
  <c r="P28" i="3" s="1"/>
  <c r="P53" i="3" s="1"/>
  <c r="AT50" i="3"/>
  <c r="AU25" i="3" s="1"/>
  <c r="AU62" i="3" s="1"/>
  <c r="AU86" i="3" s="1"/>
  <c r="AV98" i="3" s="1"/>
  <c r="Y43" i="3"/>
  <c r="Z18" i="3" s="1"/>
  <c r="V46" i="3"/>
  <c r="W21" i="3" s="1"/>
  <c r="W36" i="3" s="1"/>
  <c r="N16" i="9" s="1"/>
  <c r="W45" i="3"/>
  <c r="X20" i="3" s="1"/>
  <c r="Q27" i="3"/>
  <c r="Q51" i="3"/>
  <c r="R26" i="3" s="1"/>
  <c r="AV96" i="3"/>
  <c r="AW47" i="3"/>
  <c r="AX22" i="3" s="1"/>
  <c r="AY45" i="3"/>
  <c r="AZ20" i="3" s="1"/>
  <c r="BB42" i="3"/>
  <c r="BC17" i="3" s="1"/>
  <c r="Z42" i="3"/>
  <c r="AA17" i="3" s="1"/>
  <c r="BA19" i="3"/>
  <c r="BA44" i="3" s="1"/>
  <c r="AD98" i="4"/>
  <c r="AE96" i="4" s="1"/>
  <c r="AU124" i="3" l="1"/>
  <c r="AT105" i="3"/>
  <c r="AS132" i="3"/>
  <c r="T61" i="3"/>
  <c r="AU67" i="3"/>
  <c r="AU91" i="3" s="1"/>
  <c r="AU130" i="3" s="1"/>
  <c r="AU68" i="3"/>
  <c r="AU92" i="3" s="1"/>
  <c r="AV104" i="3" s="1"/>
  <c r="AU64" i="3"/>
  <c r="AU88" i="3" s="1"/>
  <c r="AV100" i="3" s="1"/>
  <c r="AU63" i="3"/>
  <c r="AU87" i="3" s="1"/>
  <c r="AV99" i="3" s="1"/>
  <c r="AT125" i="3"/>
  <c r="AU98" i="3"/>
  <c r="AT127" i="3"/>
  <c r="AU100" i="3"/>
  <c r="BA34" i="3"/>
  <c r="AV61" i="3"/>
  <c r="AV85" i="3" s="1"/>
  <c r="AV124" i="3" s="1"/>
  <c r="AU125" i="3"/>
  <c r="AT131" i="3"/>
  <c r="AT126" i="3"/>
  <c r="AU99" i="3"/>
  <c r="AT129" i="3"/>
  <c r="AU65" i="3"/>
  <c r="AU89" i="3" s="1"/>
  <c r="AU66" i="3"/>
  <c r="AU90" i="3" s="1"/>
  <c r="AT128" i="3"/>
  <c r="AU101" i="3"/>
  <c r="AX59" i="3"/>
  <c r="AX83" i="3" s="1"/>
  <c r="S67" i="3"/>
  <c r="S130" i="3" s="1"/>
  <c r="S65" i="3"/>
  <c r="S128" i="3" s="1"/>
  <c r="S62" i="3"/>
  <c r="S125" i="3" s="1"/>
  <c r="T38" i="3"/>
  <c r="K17" i="9"/>
  <c r="K18" i="9" s="1"/>
  <c r="S68" i="3"/>
  <c r="S131" i="3" s="1"/>
  <c r="S63" i="3"/>
  <c r="S126" i="3" s="1"/>
  <c r="S64" i="3"/>
  <c r="S127" i="3" s="1"/>
  <c r="X35" i="3"/>
  <c r="O15" i="9" s="1"/>
  <c r="Y44" i="3"/>
  <c r="Z19" i="3" s="1"/>
  <c r="Z34" i="3" s="1"/>
  <c r="Q14" i="9" s="1"/>
  <c r="P14" i="9"/>
  <c r="AP56" i="3"/>
  <c r="AP39" i="3"/>
  <c r="AW60" i="3"/>
  <c r="AW84" i="3" s="1"/>
  <c r="AW48" i="3"/>
  <c r="AX23" i="3" s="1"/>
  <c r="S50" i="3"/>
  <c r="T25" i="3" s="1"/>
  <c r="AU50" i="3"/>
  <c r="AV25" i="3" s="1"/>
  <c r="AV49" i="3"/>
  <c r="AW24" i="3" s="1"/>
  <c r="AW37" i="3" s="1"/>
  <c r="AW38" i="3" s="1"/>
  <c r="R51" i="3"/>
  <c r="S26" i="3" s="1"/>
  <c r="AS52" i="3"/>
  <c r="AT27" i="3" s="1"/>
  <c r="AR53" i="3"/>
  <c r="AS28" i="3" s="1"/>
  <c r="AZ45" i="3"/>
  <c r="BA20" i="3" s="1"/>
  <c r="AZ21" i="3"/>
  <c r="AZ46" i="3" s="1"/>
  <c r="X45" i="3"/>
  <c r="Y20" i="3" s="1"/>
  <c r="Z43" i="3"/>
  <c r="AA18" i="3" s="1"/>
  <c r="V47" i="3"/>
  <c r="W22" i="3" s="1"/>
  <c r="W59" i="3" s="1"/>
  <c r="T49" i="3"/>
  <c r="U24" i="3" s="1"/>
  <c r="U37" i="3" s="1"/>
  <c r="AW96" i="3"/>
  <c r="AX47" i="3"/>
  <c r="AY22" i="3" s="1"/>
  <c r="AV123" i="3"/>
  <c r="AT51" i="3"/>
  <c r="AU26" i="3" s="1"/>
  <c r="U48" i="3"/>
  <c r="V23" i="3" s="1"/>
  <c r="U60" i="3"/>
  <c r="Q28" i="3"/>
  <c r="Q52" i="3"/>
  <c r="R27" i="3" s="1"/>
  <c r="BB43" i="3"/>
  <c r="BC18" i="3" s="1"/>
  <c r="AQ54" i="3"/>
  <c r="AR29" i="3" s="1"/>
  <c r="AQ30" i="3"/>
  <c r="O30" i="3"/>
  <c r="O54" i="3"/>
  <c r="P29" i="3" s="1"/>
  <c r="P54" i="3" s="1"/>
  <c r="W46" i="3"/>
  <c r="X21" i="3" s="1"/>
  <c r="X36" i="3" s="1"/>
  <c r="O16" i="9" s="1"/>
  <c r="AA42" i="3"/>
  <c r="AB17" i="3" s="1"/>
  <c r="BC42" i="3"/>
  <c r="BD17" i="3" s="1"/>
  <c r="BB19" i="3"/>
  <c r="BB34" i="3" s="1"/>
  <c r="AE97" i="4"/>
  <c r="AE98" i="4" s="1"/>
  <c r="AU131" i="3" l="1"/>
  <c r="AW97" i="3"/>
  <c r="AV103" i="3"/>
  <c r="AU127" i="3"/>
  <c r="AU126" i="3"/>
  <c r="AU128" i="3"/>
  <c r="AV101" i="3"/>
  <c r="AU129" i="3"/>
  <c r="AV102" i="3"/>
  <c r="AW61" i="3"/>
  <c r="AW85" i="3" s="1"/>
  <c r="AW124" i="3" s="1"/>
  <c r="AY95" i="3"/>
  <c r="AX122" i="3"/>
  <c r="AU105" i="3"/>
  <c r="AW62" i="3"/>
  <c r="AW86" i="3" s="1"/>
  <c r="AW64" i="3"/>
  <c r="AW88" i="3" s="1"/>
  <c r="AX100" i="3" s="1"/>
  <c r="AT132" i="3"/>
  <c r="AV63" i="3"/>
  <c r="AV87" i="3" s="1"/>
  <c r="AV65" i="3"/>
  <c r="AV89" i="3" s="1"/>
  <c r="AW101" i="3" s="1"/>
  <c r="AV67" i="3"/>
  <c r="AV91" i="3" s="1"/>
  <c r="AV68" i="3"/>
  <c r="AV92" i="3" s="1"/>
  <c r="AV62" i="3"/>
  <c r="AV86" i="3" s="1"/>
  <c r="AV64" i="3"/>
  <c r="AV88" i="3" s="1"/>
  <c r="AV66" i="3"/>
  <c r="AV90" i="3" s="1"/>
  <c r="U61" i="3"/>
  <c r="AY59" i="3"/>
  <c r="AY83" i="3" s="1"/>
  <c r="L17" i="9"/>
  <c r="L18" i="9" s="1"/>
  <c r="U38" i="3"/>
  <c r="T64" i="3"/>
  <c r="T127" i="3" s="1"/>
  <c r="T68" i="3"/>
  <c r="T131" i="3" s="1"/>
  <c r="T65" i="3"/>
  <c r="T128" i="3" s="1"/>
  <c r="T67" i="3"/>
  <c r="T130" i="3" s="1"/>
  <c r="T62" i="3"/>
  <c r="T125" i="3" s="1"/>
  <c r="T63" i="3"/>
  <c r="T126" i="3" s="1"/>
  <c r="T66" i="3"/>
  <c r="T129" i="3" s="1"/>
  <c r="Y35" i="3"/>
  <c r="P15" i="9" s="1"/>
  <c r="AW123" i="3"/>
  <c r="Z44" i="3"/>
  <c r="AA19" i="3" s="1"/>
  <c r="AA34" i="3" s="1"/>
  <c r="R14" i="9" s="1"/>
  <c r="AR54" i="3"/>
  <c r="AS29" i="3" s="1"/>
  <c r="BA45" i="3"/>
  <c r="BB20" i="3" s="1"/>
  <c r="BA21" i="3"/>
  <c r="BA46" i="3" s="1"/>
  <c r="BC43" i="3"/>
  <c r="BD18" i="3" s="1"/>
  <c r="AU51" i="3"/>
  <c r="AV26" i="3" s="1"/>
  <c r="AS53" i="3"/>
  <c r="AT28" i="3" s="1"/>
  <c r="R52" i="3"/>
  <c r="S27" i="3" s="1"/>
  <c r="AW49" i="3"/>
  <c r="AX24" i="3" s="1"/>
  <c r="AX37" i="3" s="1"/>
  <c r="AX38" i="3" s="1"/>
  <c r="T50" i="3"/>
  <c r="U25" i="3" s="1"/>
  <c r="U67" i="3" s="1"/>
  <c r="U130" i="3" s="1"/>
  <c r="AX48" i="3"/>
  <c r="AY23" i="3" s="1"/>
  <c r="AX60" i="3"/>
  <c r="AX84" i="3" s="1"/>
  <c r="V48" i="3"/>
  <c r="W23" i="3" s="1"/>
  <c r="V60" i="3"/>
  <c r="W47" i="3"/>
  <c r="X22" i="3" s="1"/>
  <c r="X59" i="3" s="1"/>
  <c r="AV50" i="3"/>
  <c r="AW25" i="3" s="1"/>
  <c r="AT52" i="3"/>
  <c r="AU27" i="3" s="1"/>
  <c r="U49" i="3"/>
  <c r="V24" i="3" s="1"/>
  <c r="V37" i="3" s="1"/>
  <c r="AX97" i="3"/>
  <c r="BB44" i="3"/>
  <c r="BC19" i="3" s="1"/>
  <c r="BC44" i="3" s="1"/>
  <c r="Y45" i="3"/>
  <c r="Z20" i="3" s="1"/>
  <c r="AX96" i="3"/>
  <c r="X46" i="3"/>
  <c r="Y21" i="3" s="1"/>
  <c r="Y46" i="3" s="1"/>
  <c r="AA43" i="3"/>
  <c r="AB18" i="3" s="1"/>
  <c r="AQ55" i="3"/>
  <c r="AR30" i="3" s="1"/>
  <c r="AQ31" i="3"/>
  <c r="Q29" i="3"/>
  <c r="AY47" i="3"/>
  <c r="AZ22" i="3" s="1"/>
  <c r="S51" i="3"/>
  <c r="T26" i="3" s="1"/>
  <c r="O31" i="3"/>
  <c r="O55" i="3"/>
  <c r="P30" i="3" s="1"/>
  <c r="Q53" i="3"/>
  <c r="R28" i="3" s="1"/>
  <c r="BD42" i="3"/>
  <c r="BE17" i="3" s="1"/>
  <c r="AB42" i="3"/>
  <c r="F97" i="4"/>
  <c r="AE100" i="4"/>
  <c r="F28" i="7" s="1"/>
  <c r="F23" i="7" s="1"/>
  <c r="AW125" i="3" l="1"/>
  <c r="AU132" i="3"/>
  <c r="AW127" i="3"/>
  <c r="AZ59" i="3"/>
  <c r="AZ83" i="3" s="1"/>
  <c r="BA95" i="3" s="1"/>
  <c r="AY122" i="3"/>
  <c r="AZ95" i="3"/>
  <c r="AW66" i="3"/>
  <c r="AW90" i="3" s="1"/>
  <c r="AX98" i="3"/>
  <c r="BC34" i="3"/>
  <c r="AW63" i="3"/>
  <c r="AW87" i="3" s="1"/>
  <c r="AX99" i="3" s="1"/>
  <c r="AV105" i="3"/>
  <c r="AX61" i="3"/>
  <c r="AX85" i="3" s="1"/>
  <c r="AX124" i="3" s="1"/>
  <c r="AV129" i="3"/>
  <c r="AW102" i="3"/>
  <c r="AW67" i="3"/>
  <c r="AW91" i="3" s="1"/>
  <c r="AV127" i="3"/>
  <c r="AW100" i="3"/>
  <c r="AW68" i="3"/>
  <c r="AW92" i="3" s="1"/>
  <c r="AV125" i="3"/>
  <c r="AW98" i="3"/>
  <c r="AV130" i="3"/>
  <c r="AW103" i="3"/>
  <c r="AV126" i="3"/>
  <c r="AW99" i="3"/>
  <c r="AV128" i="3"/>
  <c r="AW65" i="3"/>
  <c r="AW89" i="3" s="1"/>
  <c r="AV131" i="3"/>
  <c r="AW104" i="3"/>
  <c r="U65" i="3"/>
  <c r="U128" i="3" s="1"/>
  <c r="U68" i="3"/>
  <c r="U131" i="3" s="1"/>
  <c r="U62" i="3"/>
  <c r="U125" i="3" s="1"/>
  <c r="U63" i="3"/>
  <c r="U126" i="3" s="1"/>
  <c r="U66" i="3"/>
  <c r="U129" i="3" s="1"/>
  <c r="U64" i="3"/>
  <c r="U127" i="3" s="1"/>
  <c r="V61" i="3"/>
  <c r="V38" i="3"/>
  <c r="M17" i="9"/>
  <c r="M18" i="9" s="1"/>
  <c r="Z35" i="3"/>
  <c r="Q15" i="9" s="1"/>
  <c r="Y36" i="3"/>
  <c r="P16" i="9" s="1"/>
  <c r="AA44" i="3"/>
  <c r="X47" i="3"/>
  <c r="Y22" i="3" s="1"/>
  <c r="Y59" i="3" s="1"/>
  <c r="AX123" i="3"/>
  <c r="S52" i="3"/>
  <c r="T27" i="3" s="1"/>
  <c r="T52" i="3" s="1"/>
  <c r="R53" i="3"/>
  <c r="S28" i="3" s="1"/>
  <c r="AW50" i="3"/>
  <c r="AX25" i="3" s="1"/>
  <c r="AV51" i="3"/>
  <c r="AW26" i="3" s="1"/>
  <c r="AX49" i="3"/>
  <c r="AY24" i="3" s="1"/>
  <c r="AY61" i="3" s="1"/>
  <c r="AY85" i="3" s="1"/>
  <c r="BD43" i="3"/>
  <c r="BE18" i="3" s="1"/>
  <c r="U50" i="3"/>
  <c r="V25" i="3" s="1"/>
  <c r="AT53" i="3"/>
  <c r="AU28" i="3" s="1"/>
  <c r="AR55" i="3"/>
  <c r="AS30" i="3" s="1"/>
  <c r="W48" i="3"/>
  <c r="X23" i="3" s="1"/>
  <c r="W60" i="3"/>
  <c r="P55" i="3"/>
  <c r="Q30" i="3" s="1"/>
  <c r="V49" i="3"/>
  <c r="W24" i="3" s="1"/>
  <c r="W37" i="3" s="1"/>
  <c r="AB19" i="3"/>
  <c r="AB34" i="3" s="1"/>
  <c r="S14" i="9" s="1"/>
  <c r="D14" i="9" s="1"/>
  <c r="Z45" i="3"/>
  <c r="AA20" i="3" s="1"/>
  <c r="Q54" i="3"/>
  <c r="R29" i="3" s="1"/>
  <c r="AY48" i="3"/>
  <c r="AZ23" i="3" s="1"/>
  <c r="AY60" i="3"/>
  <c r="AY84" i="3" s="1"/>
  <c r="BB45" i="3"/>
  <c r="BC20" i="3" s="1"/>
  <c r="AU52" i="3"/>
  <c r="AV27" i="3" s="1"/>
  <c r="T51" i="3"/>
  <c r="U26" i="3" s="1"/>
  <c r="BB21" i="3"/>
  <c r="AZ47" i="3"/>
  <c r="BA22" i="3" s="1"/>
  <c r="AQ56" i="3"/>
  <c r="AR31" i="3" s="1"/>
  <c r="AQ39" i="3"/>
  <c r="AB43" i="3"/>
  <c r="Z21" i="3"/>
  <c r="Z36" i="3" s="1"/>
  <c r="Q16" i="9" s="1"/>
  <c r="AY96" i="3"/>
  <c r="O39" i="3"/>
  <c r="O56" i="3"/>
  <c r="P31" i="3" s="1"/>
  <c r="AS54" i="3"/>
  <c r="AT29" i="3" s="1"/>
  <c r="BD19" i="3"/>
  <c r="BD44" i="3" s="1"/>
  <c r="BE42" i="3"/>
  <c r="BF17" i="3" s="1"/>
  <c r="AZ122" i="3" l="1"/>
  <c r="AX101" i="3"/>
  <c r="AW128" i="3"/>
  <c r="BD34" i="3"/>
  <c r="AW126" i="3"/>
  <c r="AX63" i="3"/>
  <c r="AX87" i="3" s="1"/>
  <c r="AX66" i="3"/>
  <c r="AX90" i="3" s="1"/>
  <c r="AX64" i="3"/>
  <c r="AX88" i="3" s="1"/>
  <c r="AX67" i="3"/>
  <c r="AX91" i="3" s="1"/>
  <c r="AX65" i="3"/>
  <c r="AX89" i="3" s="1"/>
  <c r="AX68" i="3"/>
  <c r="AX92" i="3" s="1"/>
  <c r="AX62" i="3"/>
  <c r="AX86" i="3" s="1"/>
  <c r="AY67" i="3"/>
  <c r="AY91" i="3" s="1"/>
  <c r="AY62" i="3"/>
  <c r="AY86" i="3" s="1"/>
  <c r="AY125" i="3" s="1"/>
  <c r="BA59" i="3"/>
  <c r="BA83" i="3" s="1"/>
  <c r="AW105" i="3"/>
  <c r="AY97" i="3"/>
  <c r="AV132" i="3"/>
  <c r="AY37" i="3"/>
  <c r="AY38" i="3" s="1"/>
  <c r="AW130" i="3"/>
  <c r="AX103" i="3"/>
  <c r="AW129" i="3"/>
  <c r="AX102" i="3"/>
  <c r="AW131" i="3"/>
  <c r="AX104" i="3"/>
  <c r="N17" i="9"/>
  <c r="N18" i="9" s="1"/>
  <c r="W38" i="3"/>
  <c r="W61" i="3"/>
  <c r="V62" i="3"/>
  <c r="V125" i="3" s="1"/>
  <c r="V66" i="3"/>
  <c r="V129" i="3" s="1"/>
  <c r="V67" i="3"/>
  <c r="V130" i="3" s="1"/>
  <c r="V64" i="3"/>
  <c r="V127" i="3" s="1"/>
  <c r="V63" i="3"/>
  <c r="V126" i="3" s="1"/>
  <c r="V68" i="3"/>
  <c r="V131" i="3" s="1"/>
  <c r="V65" i="3"/>
  <c r="V128" i="3" s="1"/>
  <c r="AA35" i="3"/>
  <c r="R15" i="9" s="1"/>
  <c r="AY124" i="3"/>
  <c r="Y47" i="3"/>
  <c r="Z22" i="3" s="1"/>
  <c r="Z59" i="3" s="1"/>
  <c r="BA47" i="3"/>
  <c r="BB22" i="3" s="1"/>
  <c r="BC45" i="3"/>
  <c r="BD20" i="3" s="1"/>
  <c r="AT54" i="3"/>
  <c r="AU29" i="3" s="1"/>
  <c r="R54" i="3"/>
  <c r="S29" i="3" s="1"/>
  <c r="P39" i="3"/>
  <c r="P56" i="3"/>
  <c r="Q31" i="3" s="1"/>
  <c r="W49" i="3"/>
  <c r="X24" i="3" s="1"/>
  <c r="X37" i="3" s="1"/>
  <c r="O17" i="9" s="1"/>
  <c r="O18" i="9" s="1"/>
  <c r="AW51" i="3"/>
  <c r="AX26" i="3" s="1"/>
  <c r="AU53" i="3"/>
  <c r="AV28" i="3" s="1"/>
  <c r="Q55" i="3"/>
  <c r="R30" i="3" s="1"/>
  <c r="R55" i="3" s="1"/>
  <c r="U27" i="3"/>
  <c r="U51" i="3"/>
  <c r="V26" i="3" s="1"/>
  <c r="AX50" i="3"/>
  <c r="AY25" i="3" s="1"/>
  <c r="AY50" i="3" s="1"/>
  <c r="AR56" i="3"/>
  <c r="AS31" i="3" s="1"/>
  <c r="AR39" i="3"/>
  <c r="AZ96" i="3"/>
  <c r="AZ60" i="3"/>
  <c r="AZ84" i="3" s="1"/>
  <c r="AZ48" i="3"/>
  <c r="BA23" i="3" s="1"/>
  <c r="X48" i="3"/>
  <c r="Y23" i="3" s="1"/>
  <c r="X60" i="3"/>
  <c r="BB46" i="3"/>
  <c r="BC21" i="3" s="1"/>
  <c r="AS55" i="3"/>
  <c r="AT30" i="3" s="1"/>
  <c r="BE19" i="3"/>
  <c r="BE34" i="3" s="1"/>
  <c r="AB44" i="3"/>
  <c r="BE43" i="3"/>
  <c r="BF18" i="3" s="1"/>
  <c r="AY123" i="3"/>
  <c r="S53" i="3"/>
  <c r="T28" i="3" s="1"/>
  <c r="AA45" i="3"/>
  <c r="AB20" i="3" s="1"/>
  <c r="Z46" i="3"/>
  <c r="AA21" i="3" s="1"/>
  <c r="AA36" i="3" s="1"/>
  <c r="R16" i="9" s="1"/>
  <c r="V50" i="3"/>
  <c r="W25" i="3" s="1"/>
  <c r="AY49" i="3"/>
  <c r="AZ24" i="3" s="1"/>
  <c r="AZ37" i="3" s="1"/>
  <c r="AZ38" i="3" s="1"/>
  <c r="AV52" i="3"/>
  <c r="AW27" i="3" s="1"/>
  <c r="AZ97" i="3"/>
  <c r="BF42" i="3"/>
  <c r="BG17" i="3" s="1"/>
  <c r="AY66" i="3" l="1"/>
  <c r="AY90" i="3" s="1"/>
  <c r="AY129" i="3" s="1"/>
  <c r="AZ61" i="3"/>
  <c r="AZ85" i="3" s="1"/>
  <c r="AZ124" i="3" s="1"/>
  <c r="AY63" i="3"/>
  <c r="AY87" i="3" s="1"/>
  <c r="AY126" i="3" s="1"/>
  <c r="AY68" i="3"/>
  <c r="AY92" i="3" s="1"/>
  <c r="AZ104" i="3" s="1"/>
  <c r="AY64" i="3"/>
  <c r="AY88" i="3" s="1"/>
  <c r="AY127" i="3" s="1"/>
  <c r="AY65" i="3"/>
  <c r="AY89" i="3" s="1"/>
  <c r="AZ101" i="3" s="1"/>
  <c r="AY130" i="3"/>
  <c r="AX105" i="3"/>
  <c r="AW132" i="3"/>
  <c r="X61" i="3"/>
  <c r="BB59" i="3"/>
  <c r="BB83" i="3" s="1"/>
  <c r="BC95" i="3" s="1"/>
  <c r="AX126" i="3"/>
  <c r="AY99" i="3"/>
  <c r="AZ102" i="3"/>
  <c r="AX128" i="3"/>
  <c r="AY101" i="3"/>
  <c r="AX127" i="3"/>
  <c r="AY100" i="3"/>
  <c r="AX125" i="3"/>
  <c r="AY98" i="3"/>
  <c r="AX129" i="3"/>
  <c r="AY102" i="3"/>
  <c r="AX130" i="3"/>
  <c r="AY103" i="3"/>
  <c r="AZ98" i="3"/>
  <c r="X38" i="3"/>
  <c r="AZ99" i="3"/>
  <c r="BB95" i="3"/>
  <c r="BA122" i="3"/>
  <c r="BF34" i="3"/>
  <c r="AX131" i="3"/>
  <c r="AY104" i="3"/>
  <c r="AZ103" i="3"/>
  <c r="W63" i="3"/>
  <c r="W126" i="3" s="1"/>
  <c r="W65" i="3"/>
  <c r="W128" i="3" s="1"/>
  <c r="W67" i="3"/>
  <c r="W130" i="3" s="1"/>
  <c r="W62" i="3"/>
  <c r="W125" i="3" s="1"/>
  <c r="W66" i="3"/>
  <c r="W129" i="3" s="1"/>
  <c r="W64" i="3"/>
  <c r="W127" i="3" s="1"/>
  <c r="W68" i="3"/>
  <c r="W131" i="3" s="1"/>
  <c r="AB35" i="3"/>
  <c r="S15" i="9" s="1"/>
  <c r="D15" i="9" s="1"/>
  <c r="D109" i="9" s="1"/>
  <c r="AZ123" i="3"/>
  <c r="Q39" i="3"/>
  <c r="Q56" i="3"/>
  <c r="R31" i="3" s="1"/>
  <c r="R39" i="3" s="1"/>
  <c r="AZ49" i="3"/>
  <c r="BA24" i="3" s="1"/>
  <c r="BA37" i="3" s="1"/>
  <c r="BA38" i="3" s="1"/>
  <c r="AZ25" i="3"/>
  <c r="S30" i="3"/>
  <c r="S55" i="3" s="1"/>
  <c r="S54" i="3"/>
  <c r="T29" i="3" s="1"/>
  <c r="W50" i="3"/>
  <c r="X25" i="3" s="1"/>
  <c r="X68" i="3" s="1"/>
  <c r="X131" i="3" s="1"/>
  <c r="AT55" i="3"/>
  <c r="AU30" i="3" s="1"/>
  <c r="BC46" i="3"/>
  <c r="BD21" i="3" s="1"/>
  <c r="AU54" i="3"/>
  <c r="AV29" i="3" s="1"/>
  <c r="AW52" i="3"/>
  <c r="AX27" i="3" s="1"/>
  <c r="AS56" i="3"/>
  <c r="AT31" i="3" s="1"/>
  <c r="AS39" i="3"/>
  <c r="BA97" i="3"/>
  <c r="Z47" i="3"/>
  <c r="AA22" i="3" s="1"/>
  <c r="AA59" i="3" s="1"/>
  <c r="AX51" i="3"/>
  <c r="AY26" i="3" s="1"/>
  <c r="BF43" i="3"/>
  <c r="BG18" i="3" s="1"/>
  <c r="BA60" i="3"/>
  <c r="BA84" i="3" s="1"/>
  <c r="BA48" i="3"/>
  <c r="BB23" i="3" s="1"/>
  <c r="T53" i="3"/>
  <c r="U28" i="3" s="1"/>
  <c r="AB45" i="3"/>
  <c r="Y48" i="3"/>
  <c r="Z23" i="3" s="1"/>
  <c r="Y60" i="3"/>
  <c r="AV53" i="3"/>
  <c r="AW28" i="3" s="1"/>
  <c r="BE44" i="3"/>
  <c r="BF19" i="3" s="1"/>
  <c r="V51" i="3"/>
  <c r="W26" i="3" s="1"/>
  <c r="BB47" i="3"/>
  <c r="BC22" i="3" s="1"/>
  <c r="BC59" i="3" s="1"/>
  <c r="BC83" i="3" s="1"/>
  <c r="BD95" i="3" s="1"/>
  <c r="X49" i="3"/>
  <c r="Y24" i="3" s="1"/>
  <c r="Y61" i="3" s="1"/>
  <c r="U52" i="3"/>
  <c r="V27" i="3" s="1"/>
  <c r="AA46" i="3"/>
  <c r="AB21" i="3" s="1"/>
  <c r="AB36" i="3" s="1"/>
  <c r="S16" i="9" s="1"/>
  <c r="D16" i="9" s="1"/>
  <c r="D110" i="9" s="1"/>
  <c r="BA96" i="3"/>
  <c r="BD45" i="3"/>
  <c r="BE20" i="3" s="1"/>
  <c r="BG42" i="3"/>
  <c r="BH17" i="3" s="1"/>
  <c r="AZ100" i="3" l="1"/>
  <c r="AY128" i="3"/>
  <c r="BB122" i="3"/>
  <c r="AZ105" i="3"/>
  <c r="AY131" i="3"/>
  <c r="AY132" i="3" s="1"/>
  <c r="AX132" i="3"/>
  <c r="BA61" i="3"/>
  <c r="BA85" i="3" s="1"/>
  <c r="BA124" i="3" s="1"/>
  <c r="AZ66" i="3"/>
  <c r="AZ90" i="3" s="1"/>
  <c r="AZ62" i="3"/>
  <c r="AZ86" i="3" s="1"/>
  <c r="AZ64" i="3"/>
  <c r="AZ88" i="3" s="1"/>
  <c r="AZ65" i="3"/>
  <c r="AZ89" i="3" s="1"/>
  <c r="AZ67" i="3"/>
  <c r="AZ91" i="3" s="1"/>
  <c r="AZ68" i="3"/>
  <c r="AZ92" i="3" s="1"/>
  <c r="AZ63" i="3"/>
  <c r="AZ87" i="3" s="1"/>
  <c r="BC122" i="3"/>
  <c r="AY105" i="3"/>
  <c r="Y49" i="3"/>
  <c r="Z24" i="3" s="1"/>
  <c r="Z49" i="3" s="1"/>
  <c r="Y37" i="3"/>
  <c r="X67" i="3"/>
  <c r="X130" i="3" s="1"/>
  <c r="X66" i="3"/>
  <c r="X129" i="3" s="1"/>
  <c r="X63" i="3"/>
  <c r="X126" i="3" s="1"/>
  <c r="X62" i="3"/>
  <c r="X125" i="3" s="1"/>
  <c r="X64" i="3"/>
  <c r="X127" i="3" s="1"/>
  <c r="X65" i="3"/>
  <c r="X128" i="3" s="1"/>
  <c r="BA123" i="3"/>
  <c r="R56" i="3"/>
  <c r="S31" i="3" s="1"/>
  <c r="S56" i="3" s="1"/>
  <c r="AW53" i="3"/>
  <c r="AX28" i="3" s="1"/>
  <c r="AT56" i="3"/>
  <c r="AU31" i="3" s="1"/>
  <c r="AT39" i="3"/>
  <c r="Z48" i="3"/>
  <c r="AA23" i="3" s="1"/>
  <c r="Z60" i="3"/>
  <c r="BF44" i="3"/>
  <c r="BG19" i="3" s="1"/>
  <c r="BG34" i="3" s="1"/>
  <c r="AU55" i="3"/>
  <c r="AV30" i="3" s="1"/>
  <c r="BC47" i="3"/>
  <c r="BD22" i="3" s="1"/>
  <c r="BD59" i="3" s="1"/>
  <c r="BD83" i="3" s="1"/>
  <c r="BE95" i="3" s="1"/>
  <c r="X50" i="3"/>
  <c r="Y25" i="3" s="1"/>
  <c r="BG43" i="3"/>
  <c r="BH18" i="3" s="1"/>
  <c r="U53" i="3"/>
  <c r="V28" i="3" s="1"/>
  <c r="AA47" i="3"/>
  <c r="AB22" i="3" s="1"/>
  <c r="AV54" i="3"/>
  <c r="AW29" i="3" s="1"/>
  <c r="T30" i="3"/>
  <c r="T54" i="3"/>
  <c r="U29" i="3" s="1"/>
  <c r="AY51" i="3"/>
  <c r="AZ26" i="3" s="1"/>
  <c r="AB46" i="3"/>
  <c r="BD46" i="3"/>
  <c r="BA49" i="3"/>
  <c r="BB24" i="3" s="1"/>
  <c r="BB37" i="3" s="1"/>
  <c r="BB38" i="3" s="1"/>
  <c r="BE45" i="3"/>
  <c r="BF20" i="3" s="1"/>
  <c r="BE21" i="3"/>
  <c r="W51" i="3"/>
  <c r="X26" i="3" s="1"/>
  <c r="AX52" i="3"/>
  <c r="AY27" i="3" s="1"/>
  <c r="V52" i="3"/>
  <c r="W27" i="3" s="1"/>
  <c r="BB96" i="3"/>
  <c r="BB48" i="3"/>
  <c r="BC23" i="3" s="1"/>
  <c r="BB60" i="3"/>
  <c r="BB84" i="3" s="1"/>
  <c r="AZ50" i="3"/>
  <c r="BA25" i="3" s="1"/>
  <c r="BA63" i="3" s="1"/>
  <c r="BA87" i="3" s="1"/>
  <c r="BH42" i="3"/>
  <c r="BI17" i="3" s="1"/>
  <c r="BB97" i="3" l="1"/>
  <c r="BA126" i="3"/>
  <c r="BB99" i="3"/>
  <c r="AZ131" i="3"/>
  <c r="BA104" i="3"/>
  <c r="AZ129" i="3"/>
  <c r="BA102" i="3"/>
  <c r="AZ126" i="3"/>
  <c r="BA99" i="3"/>
  <c r="AZ128" i="3"/>
  <c r="BA101" i="3"/>
  <c r="BA68" i="3"/>
  <c r="BA92" i="3" s="1"/>
  <c r="BB61" i="3"/>
  <c r="BB85" i="3" s="1"/>
  <c r="BB124" i="3" s="1"/>
  <c r="BA103" i="3"/>
  <c r="AZ130" i="3"/>
  <c r="Z61" i="3"/>
  <c r="AZ127" i="3"/>
  <c r="BA100" i="3"/>
  <c r="BA67" i="3"/>
  <c r="BA91" i="3" s="1"/>
  <c r="BB103" i="3" s="1"/>
  <c r="BA66" i="3"/>
  <c r="BA90" i="3" s="1"/>
  <c r="BA65" i="3"/>
  <c r="BA89" i="3" s="1"/>
  <c r="BA64" i="3"/>
  <c r="BA88" i="3" s="1"/>
  <c r="BB100" i="3" s="1"/>
  <c r="BA62" i="3"/>
  <c r="BA86" i="3" s="1"/>
  <c r="BD122" i="3"/>
  <c r="AZ125" i="3"/>
  <c r="BA98" i="3"/>
  <c r="Y63" i="3"/>
  <c r="Y126" i="3" s="1"/>
  <c r="Y65" i="3"/>
  <c r="Y128" i="3" s="1"/>
  <c r="Y66" i="3"/>
  <c r="Y129" i="3" s="1"/>
  <c r="AB59" i="3"/>
  <c r="Y38" i="3"/>
  <c r="P17" i="9"/>
  <c r="P18" i="9" s="1"/>
  <c r="Y50" i="3"/>
  <c r="Z25" i="3" s="1"/>
  <c r="Y64" i="3"/>
  <c r="Y127" i="3" s="1"/>
  <c r="Y67" i="3"/>
  <c r="Y130" i="3" s="1"/>
  <c r="Y62" i="3"/>
  <c r="Y125" i="3" s="1"/>
  <c r="Y68" i="3"/>
  <c r="Y131" i="3" s="1"/>
  <c r="Z37" i="3"/>
  <c r="BF45" i="3"/>
  <c r="BG20" i="3" s="1"/>
  <c r="BD47" i="3"/>
  <c r="BE22" i="3" s="1"/>
  <c r="AW54" i="3"/>
  <c r="AX29" i="3" s="1"/>
  <c r="W52" i="3"/>
  <c r="X27" i="3" s="1"/>
  <c r="BG44" i="3"/>
  <c r="BH19" i="3" s="1"/>
  <c r="BH34" i="3" s="1"/>
  <c r="BC60" i="3"/>
  <c r="BC84" i="3" s="1"/>
  <c r="BC123" i="3" s="1"/>
  <c r="BC48" i="3"/>
  <c r="BD23" i="3" s="1"/>
  <c r="U54" i="3"/>
  <c r="V29" i="3" s="1"/>
  <c r="AZ51" i="3"/>
  <c r="BA26" i="3" s="1"/>
  <c r="AY52" i="3"/>
  <c r="AZ27" i="3" s="1"/>
  <c r="BC96" i="3"/>
  <c r="T31" i="3"/>
  <c r="T55" i="3"/>
  <c r="U30" i="3" s="1"/>
  <c r="AU56" i="3"/>
  <c r="AV31" i="3" s="1"/>
  <c r="AU39" i="3"/>
  <c r="BB49" i="3"/>
  <c r="BC24" i="3" s="1"/>
  <c r="BC37" i="3" s="1"/>
  <c r="BC38" i="3" s="1"/>
  <c r="X51" i="3"/>
  <c r="Y26" i="3" s="1"/>
  <c r="BE46" i="3"/>
  <c r="BF21" i="3" s="1"/>
  <c r="AA48" i="3"/>
  <c r="AB23" i="3" s="1"/>
  <c r="AA60" i="3"/>
  <c r="AA24" i="3"/>
  <c r="AA37" i="3" s="1"/>
  <c r="AX53" i="3"/>
  <c r="AY28" i="3" s="1"/>
  <c r="BB123" i="3"/>
  <c r="S39" i="3"/>
  <c r="BA50" i="3"/>
  <c r="BB25" i="3" s="1"/>
  <c r="BB67" i="3" s="1"/>
  <c r="BB91" i="3" s="1"/>
  <c r="AV55" i="3"/>
  <c r="AW30" i="3" s="1"/>
  <c r="BH43" i="3"/>
  <c r="BI18" i="3" s="1"/>
  <c r="BI43" i="3" s="1"/>
  <c r="V53" i="3"/>
  <c r="W28" i="3" s="1"/>
  <c r="AB47" i="3"/>
  <c r="BI42" i="3"/>
  <c r="BJ17" i="3" s="1"/>
  <c r="BB62" i="3" l="1"/>
  <c r="BB86" i="3" s="1"/>
  <c r="BC98" i="3" s="1"/>
  <c r="BC97" i="3"/>
  <c r="BA130" i="3"/>
  <c r="BB64" i="3"/>
  <c r="BB88" i="3" s="1"/>
  <c r="BC61" i="3"/>
  <c r="BC85" i="3" s="1"/>
  <c r="BC124" i="3" s="1"/>
  <c r="BB65" i="3"/>
  <c r="BB89" i="3" s="1"/>
  <c r="BB68" i="3"/>
  <c r="BB92" i="3" s="1"/>
  <c r="BC104" i="3" s="1"/>
  <c r="BB130" i="3"/>
  <c r="BC103" i="3"/>
  <c r="BB66" i="3"/>
  <c r="BB90" i="3" s="1"/>
  <c r="BA105" i="3"/>
  <c r="AZ132" i="3"/>
  <c r="BA129" i="3"/>
  <c r="BB102" i="3"/>
  <c r="BB63" i="3"/>
  <c r="BB87" i="3" s="1"/>
  <c r="BA131" i="3"/>
  <c r="BB104" i="3"/>
  <c r="BA125" i="3"/>
  <c r="BB98" i="3"/>
  <c r="BA128" i="3"/>
  <c r="BB101" i="3"/>
  <c r="BA127" i="3"/>
  <c r="BE59" i="3"/>
  <c r="BE83" i="3" s="1"/>
  <c r="BB125" i="3"/>
  <c r="AA61" i="3"/>
  <c r="Z50" i="3"/>
  <c r="Z65" i="3"/>
  <c r="Z128" i="3" s="1"/>
  <c r="Z64" i="3"/>
  <c r="Z127" i="3" s="1"/>
  <c r="Z63" i="3"/>
  <c r="Z126" i="3" s="1"/>
  <c r="Z66" i="3"/>
  <c r="Z129" i="3" s="1"/>
  <c r="Z68" i="3"/>
  <c r="Z131" i="3" s="1"/>
  <c r="Z67" i="3"/>
  <c r="Z130" i="3" s="1"/>
  <c r="Z62" i="3"/>
  <c r="Z125" i="3" s="1"/>
  <c r="Q17" i="9"/>
  <c r="Q18" i="9" s="1"/>
  <c r="Z38" i="3"/>
  <c r="R17" i="9"/>
  <c r="R18" i="9" s="1"/>
  <c r="AA38" i="3"/>
  <c r="BG45" i="3"/>
  <c r="BH20" i="3" s="1"/>
  <c r="AW55" i="3"/>
  <c r="AX30" i="3" s="1"/>
  <c r="AB48" i="3"/>
  <c r="AB60" i="3"/>
  <c r="AY53" i="3"/>
  <c r="AZ28" i="3" s="1"/>
  <c r="AZ52" i="3"/>
  <c r="BA27" i="3" s="1"/>
  <c r="Y51" i="3"/>
  <c r="Z26" i="3" s="1"/>
  <c r="AV56" i="3"/>
  <c r="AW31" i="3" s="1"/>
  <c r="AV39" i="3"/>
  <c r="BE47" i="3"/>
  <c r="BF22" i="3" s="1"/>
  <c r="BF46" i="3"/>
  <c r="BG21" i="3" s="1"/>
  <c r="W53" i="3"/>
  <c r="X28" i="3" s="1"/>
  <c r="U55" i="3"/>
  <c r="V30" i="3" s="1"/>
  <c r="BB50" i="3"/>
  <c r="BC25" i="3" s="1"/>
  <c r="BC62" i="3" s="1"/>
  <c r="BC86" i="3" s="1"/>
  <c r="BC125" i="3" s="1"/>
  <c r="BA51" i="3"/>
  <c r="BB26" i="3" s="1"/>
  <c r="AX54" i="3"/>
  <c r="AY29" i="3" s="1"/>
  <c r="BC49" i="3"/>
  <c r="BD24" i="3" s="1"/>
  <c r="BD37" i="3" s="1"/>
  <c r="BD38" i="3" s="1"/>
  <c r="X52" i="3"/>
  <c r="Y27" i="3" s="1"/>
  <c r="BH44" i="3"/>
  <c r="BI19" i="3" s="1"/>
  <c r="BI34" i="3" s="1"/>
  <c r="AA49" i="3"/>
  <c r="AB24" i="3" s="1"/>
  <c r="AB61" i="3" s="1"/>
  <c r="AA25" i="3"/>
  <c r="AA66" i="3" s="1"/>
  <c r="AA129" i="3" s="1"/>
  <c r="T39" i="3"/>
  <c r="T56" i="3"/>
  <c r="U31" i="3" s="1"/>
  <c r="V54" i="3"/>
  <c r="W29" i="3" s="1"/>
  <c r="BD60" i="3"/>
  <c r="BD84" i="3" s="1"/>
  <c r="BD48" i="3"/>
  <c r="BE23" i="3" s="1"/>
  <c r="BD96" i="3"/>
  <c r="BJ18" i="3"/>
  <c r="BJ42" i="3"/>
  <c r="BK17" i="3" s="1"/>
  <c r="BD97" i="3" l="1"/>
  <c r="BC65" i="3"/>
  <c r="BC89" i="3" s="1"/>
  <c r="BD101" i="3" s="1"/>
  <c r="BD61" i="3"/>
  <c r="BD85" i="3" s="1"/>
  <c r="BD124" i="3" s="1"/>
  <c r="BB128" i="3"/>
  <c r="BC101" i="3"/>
  <c r="BB131" i="3"/>
  <c r="BC100" i="3"/>
  <c r="BB127" i="3"/>
  <c r="BB126" i="3"/>
  <c r="BC99" i="3"/>
  <c r="BA132" i="3"/>
  <c r="BB129" i="3"/>
  <c r="BC102" i="3"/>
  <c r="BC67" i="3"/>
  <c r="BC91" i="3" s="1"/>
  <c r="BC68" i="3"/>
  <c r="BC92" i="3" s="1"/>
  <c r="BC64" i="3"/>
  <c r="BC88" i="3" s="1"/>
  <c r="BC66" i="3"/>
  <c r="BC90" i="3" s="1"/>
  <c r="BD98" i="3"/>
  <c r="BE122" i="3"/>
  <c r="BF95" i="3"/>
  <c r="BB105" i="3"/>
  <c r="BC63" i="3"/>
  <c r="BC87" i="3" s="1"/>
  <c r="BF59" i="3"/>
  <c r="BF83" i="3" s="1"/>
  <c r="AA62" i="3"/>
  <c r="AA125" i="3" s="1"/>
  <c r="AA65" i="3"/>
  <c r="AA128" i="3" s="1"/>
  <c r="AA63" i="3"/>
  <c r="AA126" i="3" s="1"/>
  <c r="AA68" i="3"/>
  <c r="AA131" i="3" s="1"/>
  <c r="AA67" i="3"/>
  <c r="AA130" i="3" s="1"/>
  <c r="AA64" i="3"/>
  <c r="AA127" i="3" s="1"/>
  <c r="AB49" i="3"/>
  <c r="AB37" i="3"/>
  <c r="BD123" i="3"/>
  <c r="BF47" i="3"/>
  <c r="BG22" i="3" s="1"/>
  <c r="BG59" i="3" s="1"/>
  <c r="BG83" i="3" s="1"/>
  <c r="BI44" i="3"/>
  <c r="BJ19" i="3" s="1"/>
  <c r="BJ34" i="3" s="1"/>
  <c r="BD49" i="3"/>
  <c r="BE24" i="3" s="1"/>
  <c r="BE37" i="3" s="1"/>
  <c r="BE38" i="3" s="1"/>
  <c r="BB51" i="3"/>
  <c r="BC26" i="3" s="1"/>
  <c r="X53" i="3"/>
  <c r="Y28" i="3" s="1"/>
  <c r="AY54" i="3"/>
  <c r="AZ29" i="3" s="1"/>
  <c r="V55" i="3"/>
  <c r="W30" i="3" s="1"/>
  <c r="BA52" i="3"/>
  <c r="BB27" i="3" s="1"/>
  <c r="AW56" i="3"/>
  <c r="AX31" i="3" s="1"/>
  <c r="AW39" i="3"/>
  <c r="Y52" i="3"/>
  <c r="Z27" i="3" s="1"/>
  <c r="BJ43" i="3"/>
  <c r="BK18" i="3" s="1"/>
  <c r="AZ53" i="3"/>
  <c r="BA28" i="3" s="1"/>
  <c r="W54" i="3"/>
  <c r="X29" i="3" s="1"/>
  <c r="Z51" i="3"/>
  <c r="AA26" i="3" s="1"/>
  <c r="BG46" i="3"/>
  <c r="BH21" i="3" s="1"/>
  <c r="BE60" i="3"/>
  <c r="BE84" i="3" s="1"/>
  <c r="BE48" i="3"/>
  <c r="BF23" i="3" s="1"/>
  <c r="AA50" i="3"/>
  <c r="AB25" i="3"/>
  <c r="U39" i="3"/>
  <c r="U56" i="3"/>
  <c r="V31" i="3" s="1"/>
  <c r="BC50" i="3"/>
  <c r="BD25" i="3" s="1"/>
  <c r="BD66" i="3" s="1"/>
  <c r="BD90" i="3" s="1"/>
  <c r="BH45" i="3"/>
  <c r="BI20" i="3" s="1"/>
  <c r="AX55" i="3"/>
  <c r="AY30" i="3" s="1"/>
  <c r="BE96" i="3"/>
  <c r="BK42" i="3"/>
  <c r="BL17" i="3" s="1"/>
  <c r="BD62" i="3" l="1"/>
  <c r="BD86" i="3" s="1"/>
  <c r="BE98" i="3" s="1"/>
  <c r="BE61" i="3"/>
  <c r="BE85" i="3" s="1"/>
  <c r="BE124" i="3" s="1"/>
  <c r="BD64" i="3"/>
  <c r="BD88" i="3" s="1"/>
  <c r="BE100" i="3" s="1"/>
  <c r="BD63" i="3"/>
  <c r="BD87" i="3" s="1"/>
  <c r="BD126" i="3" s="1"/>
  <c r="BG122" i="3"/>
  <c r="BH95" i="3"/>
  <c r="BC128" i="3"/>
  <c r="BE97" i="3"/>
  <c r="BD68" i="3"/>
  <c r="BD92" i="3" s="1"/>
  <c r="BE104" i="3" s="1"/>
  <c r="BD67" i="3"/>
  <c r="BD91" i="3" s="1"/>
  <c r="BD130" i="3" s="1"/>
  <c r="BD129" i="3"/>
  <c r="BE102" i="3"/>
  <c r="BC129" i="3"/>
  <c r="BD102" i="3"/>
  <c r="BC131" i="3"/>
  <c r="BD104" i="3"/>
  <c r="BF122" i="3"/>
  <c r="BG95" i="3"/>
  <c r="BD100" i="3"/>
  <c r="BC127" i="3"/>
  <c r="BD65" i="3"/>
  <c r="BD89" i="3" s="1"/>
  <c r="BC126" i="3"/>
  <c r="BD99" i="3"/>
  <c r="BC105" i="3"/>
  <c r="BB132" i="3"/>
  <c r="BD103" i="3"/>
  <c r="BC130" i="3"/>
  <c r="AB62" i="3"/>
  <c r="AB125" i="3" s="1"/>
  <c r="AB66" i="3"/>
  <c r="AB129" i="3" s="1"/>
  <c r="AB63" i="3"/>
  <c r="AB126" i="3" s="1"/>
  <c r="AB67" i="3"/>
  <c r="AB130" i="3" s="1"/>
  <c r="AB65" i="3"/>
  <c r="AB128" i="3" s="1"/>
  <c r="AB68" i="3"/>
  <c r="AB131" i="3" s="1"/>
  <c r="AB64" i="3"/>
  <c r="AB127" i="3" s="1"/>
  <c r="S17" i="9"/>
  <c r="AB38" i="3"/>
  <c r="BI45" i="3"/>
  <c r="BJ20" i="3" s="1"/>
  <c r="BE123" i="3"/>
  <c r="BF60" i="3"/>
  <c r="BF84" i="3" s="1"/>
  <c r="BF48" i="3"/>
  <c r="BG23" i="3" s="1"/>
  <c r="BB52" i="3"/>
  <c r="BC27" i="3" s="1"/>
  <c r="AY55" i="3"/>
  <c r="AZ30" i="3" s="1"/>
  <c r="Z52" i="3"/>
  <c r="AA27" i="3" s="1"/>
  <c r="X54" i="3"/>
  <c r="Y29" i="3" s="1"/>
  <c r="BJ44" i="3"/>
  <c r="BK19" i="3" s="1"/>
  <c r="BD50" i="3"/>
  <c r="BE25" i="3" s="1"/>
  <c r="AX56" i="3"/>
  <c r="AY31" i="3" s="1"/>
  <c r="AX39" i="3"/>
  <c r="BA53" i="3"/>
  <c r="BB28" i="3" s="1"/>
  <c r="W55" i="3"/>
  <c r="X30" i="3" s="1"/>
  <c r="BK43" i="3"/>
  <c r="BL18" i="3" s="1"/>
  <c r="Y53" i="3"/>
  <c r="Z28" i="3" s="1"/>
  <c r="BF96" i="3"/>
  <c r="AB50" i="3"/>
  <c r="AA51" i="3"/>
  <c r="AB26" i="3" s="1"/>
  <c r="BC51" i="3"/>
  <c r="BD26" i="3" s="1"/>
  <c r="AZ54" i="3"/>
  <c r="BA29" i="3" s="1"/>
  <c r="BG47" i="3"/>
  <c r="BH22" i="3" s="1"/>
  <c r="BE49" i="3"/>
  <c r="BF24" i="3" s="1"/>
  <c r="BF37" i="3" s="1"/>
  <c r="BF38" i="3" s="1"/>
  <c r="BH46" i="3"/>
  <c r="BI21" i="3" s="1"/>
  <c r="V39" i="3"/>
  <c r="V56" i="3"/>
  <c r="W31" i="3" s="1"/>
  <c r="BL42" i="3"/>
  <c r="BM17" i="3" s="1"/>
  <c r="BD125" i="3" l="1"/>
  <c r="BD127" i="3"/>
  <c r="BF97" i="3"/>
  <c r="BD131" i="3"/>
  <c r="BE99" i="3"/>
  <c r="BE103" i="3"/>
  <c r="BH59" i="3"/>
  <c r="BH83" i="3" s="1"/>
  <c r="BD105" i="3"/>
  <c r="BE68" i="3"/>
  <c r="BE92" i="3" s="1"/>
  <c r="BE64" i="3"/>
  <c r="BE88" i="3" s="1"/>
  <c r="BE63" i="3"/>
  <c r="BE87" i="3" s="1"/>
  <c r="BE65" i="3"/>
  <c r="BE89" i="3" s="1"/>
  <c r="BE62" i="3"/>
  <c r="BE86" i="3" s="1"/>
  <c r="BE66" i="3"/>
  <c r="BE90" i="3" s="1"/>
  <c r="BE67" i="3"/>
  <c r="BE91" i="3" s="1"/>
  <c r="BD128" i="3"/>
  <c r="BE101" i="3"/>
  <c r="BK44" i="3"/>
  <c r="BL19" i="3" s="1"/>
  <c r="BK34" i="3"/>
  <c r="BF61" i="3"/>
  <c r="BF85" i="3" s="1"/>
  <c r="BF124" i="3" s="1"/>
  <c r="BC132" i="3"/>
  <c r="S18" i="9"/>
  <c r="D18" i="9" s="1"/>
  <c r="D17" i="9"/>
  <c r="D111" i="9" s="1"/>
  <c r="BF123" i="3"/>
  <c r="BJ45" i="3"/>
  <c r="BK20" i="3" s="1"/>
  <c r="AA52" i="3"/>
  <c r="AB27" i="3" s="1"/>
  <c r="BH47" i="3"/>
  <c r="BI22" i="3" s="1"/>
  <c r="BI59" i="3" s="1"/>
  <c r="BI83" i="3" s="1"/>
  <c r="W39" i="3"/>
  <c r="W56" i="3"/>
  <c r="X31" i="3" s="1"/>
  <c r="BF49" i="3"/>
  <c r="BG24" i="3" s="1"/>
  <c r="BG37" i="3" s="1"/>
  <c r="BG38" i="3" s="1"/>
  <c r="BC52" i="3"/>
  <c r="BD27" i="3" s="1"/>
  <c r="BA54" i="3"/>
  <c r="BB29" i="3" s="1"/>
  <c r="AZ55" i="3"/>
  <c r="BA30" i="3" s="1"/>
  <c r="BL43" i="3"/>
  <c r="BM18" i="3" s="1"/>
  <c r="AB51" i="3"/>
  <c r="Z53" i="3"/>
  <c r="AA28" i="3" s="1"/>
  <c r="BE50" i="3"/>
  <c r="BF25" i="3" s="1"/>
  <c r="BF68" i="3" s="1"/>
  <c r="BF92" i="3" s="1"/>
  <c r="AY56" i="3"/>
  <c r="AZ31" i="3" s="1"/>
  <c r="AY39" i="3"/>
  <c r="Y54" i="3"/>
  <c r="Z29" i="3" s="1"/>
  <c r="BB53" i="3"/>
  <c r="BC28" i="3" s="1"/>
  <c r="BD51" i="3"/>
  <c r="BE26" i="3" s="1"/>
  <c r="BI46" i="3"/>
  <c r="BJ21" i="3" s="1"/>
  <c r="BG60" i="3"/>
  <c r="BG84" i="3" s="1"/>
  <c r="BG48" i="3"/>
  <c r="BH23" i="3" s="1"/>
  <c r="BG96" i="3"/>
  <c r="X55" i="3"/>
  <c r="Y30" i="3" s="1"/>
  <c r="BM42" i="3"/>
  <c r="BN17" i="3" s="1"/>
  <c r="BD132" i="3" l="1"/>
  <c r="BE105" i="3"/>
  <c r="BI122" i="3"/>
  <c r="BG104" i="3"/>
  <c r="BF131" i="3"/>
  <c r="BF65" i="3"/>
  <c r="BF89" i="3" s="1"/>
  <c r="BF128" i="3" s="1"/>
  <c r="BF67" i="3"/>
  <c r="BF91" i="3" s="1"/>
  <c r="BG103" i="3" s="1"/>
  <c r="BG97" i="3"/>
  <c r="BL44" i="3"/>
  <c r="BM19" i="3" s="1"/>
  <c r="BM44" i="3" s="1"/>
  <c r="BL34" i="3"/>
  <c r="BE130" i="3"/>
  <c r="BF103" i="3"/>
  <c r="BE127" i="3"/>
  <c r="BF100" i="3"/>
  <c r="BE128" i="3"/>
  <c r="BF101" i="3"/>
  <c r="BJ95" i="3"/>
  <c r="BH122" i="3"/>
  <c r="BI95" i="3"/>
  <c r="BF66" i="3"/>
  <c r="BF90" i="3" s="1"/>
  <c r="BF63" i="3"/>
  <c r="BF87" i="3" s="1"/>
  <c r="BF62" i="3"/>
  <c r="BF86" i="3" s="1"/>
  <c r="BE125" i="3"/>
  <c r="BF98" i="3"/>
  <c r="BE129" i="3"/>
  <c r="BF102" i="3"/>
  <c r="BE131" i="3"/>
  <c r="BF104" i="3"/>
  <c r="BG61" i="3"/>
  <c r="BG85" i="3" s="1"/>
  <c r="BG124" i="3" s="1"/>
  <c r="BF64" i="3"/>
  <c r="BF88" i="3" s="1"/>
  <c r="BE126" i="3"/>
  <c r="BF99" i="3"/>
  <c r="K71" i="9" a="1"/>
  <c r="K71" i="9" s="1"/>
  <c r="E71" i="9" a="1"/>
  <c r="E71" i="9" s="1"/>
  <c r="D71" i="9" s="1"/>
  <c r="J35" i="7" s="1"/>
  <c r="J71" i="9" a="1"/>
  <c r="J71" i="9" s="1"/>
  <c r="H71" i="9" a="1"/>
  <c r="H71" i="9" s="1"/>
  <c r="L71" i="9" a="1"/>
  <c r="L71" i="9" s="1"/>
  <c r="I71" i="9" a="1"/>
  <c r="I71" i="9" s="1"/>
  <c r="D64" i="9"/>
  <c r="D70" i="9" s="1"/>
  <c r="F71" i="9" a="1"/>
  <c r="F71" i="9" s="1"/>
  <c r="G71" i="9" a="1"/>
  <c r="G71" i="9" s="1"/>
  <c r="N71" i="9" a="1"/>
  <c r="N71" i="9" s="1"/>
  <c r="M71" i="9" a="1"/>
  <c r="M71" i="9" s="1"/>
  <c r="D108" i="9"/>
  <c r="D118" i="9" s="1"/>
  <c r="BI47" i="3"/>
  <c r="BJ22" i="3" s="1"/>
  <c r="BJ59" i="3" s="1"/>
  <c r="BJ83" i="3" s="1"/>
  <c r="BJ122" i="3" s="1"/>
  <c r="BK45" i="3"/>
  <c r="BL20" i="3" s="1"/>
  <c r="BG123" i="3"/>
  <c r="BH48" i="3"/>
  <c r="BI23" i="3" s="1"/>
  <c r="BH60" i="3"/>
  <c r="BH84" i="3" s="1"/>
  <c r="BA55" i="3"/>
  <c r="BB30" i="3" s="1"/>
  <c r="X39" i="3"/>
  <c r="X56" i="3"/>
  <c r="Y31" i="3" s="1"/>
  <c r="AA53" i="3"/>
  <c r="AB28" i="3" s="1"/>
  <c r="BD52" i="3"/>
  <c r="BE27" i="3" s="1"/>
  <c r="BF50" i="3"/>
  <c r="BG25" i="3" s="1"/>
  <c r="Y55" i="3"/>
  <c r="Z30" i="3" s="1"/>
  <c r="BJ46" i="3"/>
  <c r="BK21" i="3" s="1"/>
  <c r="BB54" i="3"/>
  <c r="BC29" i="3" s="1"/>
  <c r="AZ56" i="3"/>
  <c r="BA31" i="3" s="1"/>
  <c r="AZ39" i="3"/>
  <c r="BC53" i="3"/>
  <c r="BD28" i="3" s="1"/>
  <c r="BG49" i="3"/>
  <c r="BH24" i="3" s="1"/>
  <c r="BH37" i="3" s="1"/>
  <c r="BH38" i="3" s="1"/>
  <c r="BE51" i="3"/>
  <c r="BF26" i="3" s="1"/>
  <c r="Z54" i="3"/>
  <c r="AA29" i="3" s="1"/>
  <c r="BH96" i="3"/>
  <c r="AB52" i="3"/>
  <c r="BM43" i="3"/>
  <c r="BN18" i="3" s="1"/>
  <c r="BN42" i="3"/>
  <c r="BO17" i="3" s="1"/>
  <c r="BF130" i="3" l="1"/>
  <c r="BG101" i="3"/>
  <c r="BH97" i="3"/>
  <c r="BF105" i="3"/>
  <c r="BE132" i="3"/>
  <c r="BF129" i="3"/>
  <c r="BG102" i="3"/>
  <c r="BM34" i="3"/>
  <c r="BF125" i="3"/>
  <c r="BG98" i="3"/>
  <c r="BH61" i="3"/>
  <c r="BH85" i="3" s="1"/>
  <c r="BH124" i="3" s="1"/>
  <c r="BK95" i="3"/>
  <c r="BG68" i="3"/>
  <c r="BG92" i="3" s="1"/>
  <c r="BG66" i="3"/>
  <c r="BG90" i="3" s="1"/>
  <c r="BH102" i="3" s="1"/>
  <c r="BG67" i="3"/>
  <c r="BG91" i="3" s="1"/>
  <c r="BG63" i="3"/>
  <c r="BG87" i="3" s="1"/>
  <c r="BG62" i="3"/>
  <c r="BG86" i="3" s="1"/>
  <c r="BH98" i="3" s="1"/>
  <c r="BG64" i="3"/>
  <c r="BG88" i="3" s="1"/>
  <c r="BG65" i="3"/>
  <c r="BG89" i="3" s="1"/>
  <c r="BN34" i="3"/>
  <c r="BF127" i="3"/>
  <c r="BG100" i="3"/>
  <c r="BF126" i="3"/>
  <c r="BG99" i="3"/>
  <c r="D73" i="9"/>
  <c r="J37" i="7" s="1"/>
  <c r="D72" i="9"/>
  <c r="J34" i="7" s="1"/>
  <c r="D74" i="9"/>
  <c r="J38" i="7" s="1"/>
  <c r="BJ47" i="3"/>
  <c r="BK22" i="3" s="1"/>
  <c r="BH123" i="3"/>
  <c r="BE52" i="3"/>
  <c r="BF27" i="3" s="1"/>
  <c r="BN43" i="3"/>
  <c r="BO18" i="3" s="1"/>
  <c r="AA54" i="3"/>
  <c r="AB29" i="3" s="1"/>
  <c r="BA56" i="3"/>
  <c r="BB31" i="3" s="1"/>
  <c r="BA39" i="3"/>
  <c r="AB53" i="3"/>
  <c r="BF51" i="3"/>
  <c r="BG26" i="3" s="1"/>
  <c r="BC54" i="3"/>
  <c r="BD29" i="3" s="1"/>
  <c r="Y39" i="3"/>
  <c r="Y56" i="3"/>
  <c r="Z31" i="3" s="1"/>
  <c r="BI96" i="3"/>
  <c r="BK46" i="3"/>
  <c r="BL21" i="3" s="1"/>
  <c r="BD53" i="3"/>
  <c r="BE28" i="3" s="1"/>
  <c r="BG50" i="3"/>
  <c r="BH25" i="3" s="1"/>
  <c r="BL45" i="3"/>
  <c r="BM20" i="3" s="1"/>
  <c r="BI60" i="3"/>
  <c r="BI84" i="3" s="1"/>
  <c r="BI48" i="3"/>
  <c r="BJ23" i="3" s="1"/>
  <c r="BB55" i="3"/>
  <c r="BC30" i="3" s="1"/>
  <c r="BH49" i="3"/>
  <c r="BI24" i="3" s="1"/>
  <c r="BI49" i="3" s="1"/>
  <c r="Z55" i="3"/>
  <c r="AA30" i="3" s="1"/>
  <c r="BN19" i="3"/>
  <c r="BN44" i="3" s="1"/>
  <c r="BO42" i="3"/>
  <c r="BP17" i="3" s="1"/>
  <c r="BG129" i="3" l="1"/>
  <c r="BG105" i="3"/>
  <c r="BI97" i="3"/>
  <c r="BH101" i="3"/>
  <c r="BG128" i="3"/>
  <c r="BF132" i="3"/>
  <c r="BH67" i="3"/>
  <c r="BH91" i="3" s="1"/>
  <c r="BH68" i="3"/>
  <c r="BH92" i="3" s="1"/>
  <c r="BH65" i="3"/>
  <c r="BH89" i="3" s="1"/>
  <c r="BH64" i="3"/>
  <c r="BH88" i="3" s="1"/>
  <c r="BH62" i="3"/>
  <c r="BH86" i="3" s="1"/>
  <c r="BH63" i="3"/>
  <c r="BH87" i="3" s="1"/>
  <c r="BH66" i="3"/>
  <c r="BH90" i="3" s="1"/>
  <c r="BH100" i="3"/>
  <c r="BG127" i="3"/>
  <c r="BH103" i="3"/>
  <c r="BG130" i="3"/>
  <c r="BI61" i="3"/>
  <c r="BI85" i="3" s="1"/>
  <c r="BI124" i="3" s="1"/>
  <c r="BG125" i="3"/>
  <c r="BI37" i="3"/>
  <c r="BI38" i="3" s="1"/>
  <c r="BG126" i="3"/>
  <c r="BH99" i="3"/>
  <c r="BH104" i="3"/>
  <c r="BG131" i="3"/>
  <c r="BK59" i="3"/>
  <c r="BK83" i="3" s="1"/>
  <c r="BI123" i="3"/>
  <c r="BJ60" i="3"/>
  <c r="BJ84" i="3" s="1"/>
  <c r="BJ48" i="3"/>
  <c r="BK23" i="3" s="1"/>
  <c r="BJ24" i="3"/>
  <c r="BJ37" i="3" s="1"/>
  <c r="BJ38" i="3" s="1"/>
  <c r="BG51" i="3"/>
  <c r="BH26" i="3" s="1"/>
  <c r="BE53" i="3"/>
  <c r="BF28" i="3" s="1"/>
  <c r="BB56" i="3"/>
  <c r="BC31" i="3" s="1"/>
  <c r="BB39" i="3"/>
  <c r="BC55" i="3"/>
  <c r="BD30" i="3" s="1"/>
  <c r="AA55" i="3"/>
  <c r="AB30" i="3" s="1"/>
  <c r="BM45" i="3"/>
  <c r="BN20" i="3" s="1"/>
  <c r="BL46" i="3"/>
  <c r="BM21" i="3" s="1"/>
  <c r="BH50" i="3"/>
  <c r="BI25" i="3" s="1"/>
  <c r="AB54" i="3"/>
  <c r="BD54" i="3"/>
  <c r="BE29" i="3" s="1"/>
  <c r="BJ96" i="3"/>
  <c r="Z39" i="3"/>
  <c r="Z56" i="3"/>
  <c r="AA31" i="3" s="1"/>
  <c r="BO43" i="3"/>
  <c r="BP18" i="3" s="1"/>
  <c r="BK47" i="3"/>
  <c r="BL22" i="3" s="1"/>
  <c r="BF52" i="3"/>
  <c r="BG27" i="3" s="1"/>
  <c r="BP42" i="3"/>
  <c r="BQ17" i="3" s="1"/>
  <c r="BO19" i="3"/>
  <c r="BO34" i="3" s="1"/>
  <c r="BJ61" i="3" l="1"/>
  <c r="BJ85" i="3" s="1"/>
  <c r="BJ97" i="3"/>
  <c r="BH105" i="3"/>
  <c r="BL59" i="3"/>
  <c r="BL83" i="3" s="1"/>
  <c r="BM95" i="3" s="1"/>
  <c r="BH125" i="3"/>
  <c r="BI98" i="3"/>
  <c r="BI62" i="3"/>
  <c r="BI86" i="3" s="1"/>
  <c r="BJ98" i="3" s="1"/>
  <c r="BI68" i="3"/>
  <c r="BI92" i="3" s="1"/>
  <c r="BK122" i="3"/>
  <c r="BL95" i="3"/>
  <c r="BI102" i="3"/>
  <c r="BH129" i="3"/>
  <c r="BH128" i="3"/>
  <c r="BI101" i="3"/>
  <c r="BH130" i="3"/>
  <c r="BI103" i="3"/>
  <c r="BI67" i="3"/>
  <c r="BI91" i="3" s="1"/>
  <c r="BG132" i="3"/>
  <c r="BH126" i="3"/>
  <c r="BI99" i="3"/>
  <c r="BI63" i="3"/>
  <c r="BI87" i="3" s="1"/>
  <c r="BJ99" i="3" s="1"/>
  <c r="BI65" i="3"/>
  <c r="BI89" i="3" s="1"/>
  <c r="BI64" i="3"/>
  <c r="BI88" i="3" s="1"/>
  <c r="BI66" i="3"/>
  <c r="BI90" i="3" s="1"/>
  <c r="BH127" i="3"/>
  <c r="BI100" i="3"/>
  <c r="BH131" i="3"/>
  <c r="BI104" i="3"/>
  <c r="BJ123" i="3"/>
  <c r="BJ124" i="3"/>
  <c r="BM46" i="3"/>
  <c r="BN21" i="3" s="1"/>
  <c r="BG52" i="3"/>
  <c r="BH27" i="3" s="1"/>
  <c r="BD55" i="3"/>
  <c r="BE30" i="3" s="1"/>
  <c r="BL47" i="3"/>
  <c r="BM22" i="3" s="1"/>
  <c r="BM59" i="3" s="1"/>
  <c r="BM83" i="3" s="1"/>
  <c r="AA56" i="3"/>
  <c r="AB31" i="3" s="1"/>
  <c r="AA39" i="3"/>
  <c r="BH51" i="3"/>
  <c r="BI26" i="3" s="1"/>
  <c r="BE54" i="3"/>
  <c r="BF29" i="3" s="1"/>
  <c r="BI50" i="3"/>
  <c r="BJ25" i="3" s="1"/>
  <c r="BJ62" i="3" s="1"/>
  <c r="BJ86" i="3" s="1"/>
  <c r="BK98" i="3" s="1"/>
  <c r="BP43" i="3"/>
  <c r="BQ18" i="3" s="1"/>
  <c r="BJ49" i="3"/>
  <c r="BK24" i="3" s="1"/>
  <c r="BK37" i="3" s="1"/>
  <c r="BK38" i="3" s="1"/>
  <c r="BC56" i="3"/>
  <c r="BD31" i="3" s="1"/>
  <c r="BC39" i="3"/>
  <c r="BF53" i="3"/>
  <c r="BG28" i="3" s="1"/>
  <c r="BO44" i="3"/>
  <c r="BP19" i="3" s="1"/>
  <c r="BP34" i="3" s="1"/>
  <c r="BK97" i="3"/>
  <c r="BN45" i="3"/>
  <c r="BO20" i="3" s="1"/>
  <c r="BK48" i="3"/>
  <c r="BL23" i="3" s="1"/>
  <c r="BK60" i="3"/>
  <c r="BK84" i="3" s="1"/>
  <c r="AB55" i="3"/>
  <c r="BK96" i="3"/>
  <c r="BQ42" i="3"/>
  <c r="BR17" i="3" s="1"/>
  <c r="BJ65" i="3" l="1"/>
  <c r="BJ89" i="3" s="1"/>
  <c r="BK101" i="3" s="1"/>
  <c r="BI125" i="3"/>
  <c r="BL122" i="3"/>
  <c r="BI126" i="3"/>
  <c r="BJ125" i="3"/>
  <c r="BN95" i="3"/>
  <c r="BM122" i="3"/>
  <c r="BJ100" i="3"/>
  <c r="BI127" i="3"/>
  <c r="BJ104" i="3"/>
  <c r="BI131" i="3"/>
  <c r="BJ66" i="3"/>
  <c r="BJ90" i="3" s="1"/>
  <c r="BK102" i="3" s="1"/>
  <c r="BJ63" i="3"/>
  <c r="BJ87" i="3" s="1"/>
  <c r="BJ67" i="3"/>
  <c r="BJ91" i="3" s="1"/>
  <c r="BH132" i="3"/>
  <c r="BI130" i="3"/>
  <c r="BJ103" i="3"/>
  <c r="BK61" i="3"/>
  <c r="BK85" i="3" s="1"/>
  <c r="BK124" i="3" s="1"/>
  <c r="BI128" i="3"/>
  <c r="BJ101" i="3"/>
  <c r="BI129" i="3"/>
  <c r="BJ102" i="3"/>
  <c r="BI105" i="3"/>
  <c r="BJ68" i="3"/>
  <c r="BJ92" i="3" s="1"/>
  <c r="BJ64" i="3"/>
  <c r="BJ88" i="3" s="1"/>
  <c r="BK123" i="3"/>
  <c r="BO45" i="3"/>
  <c r="BP20" i="3" s="1"/>
  <c r="BM47" i="3"/>
  <c r="BN22" i="3" s="1"/>
  <c r="BF54" i="3"/>
  <c r="BG29" i="3" s="1"/>
  <c r="BE55" i="3"/>
  <c r="BF30" i="3" s="1"/>
  <c r="BD56" i="3"/>
  <c r="BE31" i="3" s="1"/>
  <c r="BD39" i="3"/>
  <c r="BP44" i="3"/>
  <c r="BQ19" i="3" s="1"/>
  <c r="BQ34" i="3" s="1"/>
  <c r="BH52" i="3"/>
  <c r="BI27" i="3" s="1"/>
  <c r="BJ50" i="3"/>
  <c r="BK25" i="3" s="1"/>
  <c r="BK63" i="3" s="1"/>
  <c r="BK87" i="3" s="1"/>
  <c r="BL99" i="3" s="1"/>
  <c r="BQ43" i="3"/>
  <c r="BR18" i="3" s="1"/>
  <c r="BN46" i="3"/>
  <c r="BO21" i="3" s="1"/>
  <c r="BI51" i="3"/>
  <c r="BJ26" i="3" s="1"/>
  <c r="BL48" i="3"/>
  <c r="BM23" i="3" s="1"/>
  <c r="BL60" i="3"/>
  <c r="BL84" i="3" s="1"/>
  <c r="BG53" i="3"/>
  <c r="BH28" i="3" s="1"/>
  <c r="BL96" i="3"/>
  <c r="BK49" i="3"/>
  <c r="BL24" i="3" s="1"/>
  <c r="BL37" i="3" s="1"/>
  <c r="BL38" i="3" s="1"/>
  <c r="AB39" i="3"/>
  <c r="AB56" i="3"/>
  <c r="BR42" i="3"/>
  <c r="BS17" i="3" s="1"/>
  <c r="BJ128" i="3" l="1"/>
  <c r="BL61" i="3"/>
  <c r="BL85" i="3" s="1"/>
  <c r="BL124" i="3" s="1"/>
  <c r="BK64" i="3"/>
  <c r="BK88" i="3" s="1"/>
  <c r="BK127" i="3" s="1"/>
  <c r="BI132" i="3"/>
  <c r="BJ127" i="3"/>
  <c r="BK100" i="3"/>
  <c r="BJ129" i="3"/>
  <c r="BJ105" i="3"/>
  <c r="BJ126" i="3"/>
  <c r="BK99" i="3"/>
  <c r="BL97" i="3"/>
  <c r="BK66" i="3"/>
  <c r="BK90" i="3" s="1"/>
  <c r="BK62" i="3"/>
  <c r="BK86" i="3" s="1"/>
  <c r="BK68" i="3"/>
  <c r="BK92" i="3" s="1"/>
  <c r="BK65" i="3"/>
  <c r="BK89" i="3" s="1"/>
  <c r="BK67" i="3"/>
  <c r="BK91" i="3" s="1"/>
  <c r="BJ130" i="3"/>
  <c r="BK103" i="3"/>
  <c r="BK126" i="3"/>
  <c r="BN59" i="3"/>
  <c r="BN83" i="3" s="1"/>
  <c r="BO59" i="3"/>
  <c r="BO83" i="3" s="1"/>
  <c r="BP95" i="3" s="1"/>
  <c r="BL100" i="3"/>
  <c r="BJ131" i="3"/>
  <c r="BK104" i="3"/>
  <c r="BL123" i="3"/>
  <c r="BP45" i="3"/>
  <c r="BQ20" i="3" s="1"/>
  <c r="BK50" i="3"/>
  <c r="BL25" i="3" s="1"/>
  <c r="BF55" i="3"/>
  <c r="BG54" i="3"/>
  <c r="BH29" i="3" s="1"/>
  <c r="BG30" i="3"/>
  <c r="BO46" i="3"/>
  <c r="BP21" i="3" s="1"/>
  <c r="BQ44" i="3"/>
  <c r="BR19" i="3" s="1"/>
  <c r="BR34" i="3" s="1"/>
  <c r="BN47" i="3"/>
  <c r="BO22" i="3" s="1"/>
  <c r="BI52" i="3"/>
  <c r="BJ27" i="3" s="1"/>
  <c r="BE56" i="3"/>
  <c r="BF31" i="3" s="1"/>
  <c r="BE39" i="3"/>
  <c r="BL49" i="3"/>
  <c r="BM24" i="3" s="1"/>
  <c r="BM37" i="3" s="1"/>
  <c r="BM38" i="3" s="1"/>
  <c r="BJ51" i="3"/>
  <c r="BK26" i="3" s="1"/>
  <c r="BM96" i="3"/>
  <c r="BR43" i="3"/>
  <c r="BS18" i="3" s="1"/>
  <c r="BH53" i="3"/>
  <c r="BI28" i="3" s="1"/>
  <c r="BM48" i="3"/>
  <c r="BN23" i="3" s="1"/>
  <c r="BM60" i="3"/>
  <c r="BM84" i="3" s="1"/>
  <c r="BM97" i="3"/>
  <c r="BS42" i="3"/>
  <c r="BT17" i="3" s="1"/>
  <c r="BM61" i="3" l="1"/>
  <c r="BM85" i="3" s="1"/>
  <c r="BN97" i="3" s="1"/>
  <c r="BN122" i="3"/>
  <c r="BO95" i="3"/>
  <c r="BK130" i="3"/>
  <c r="BL103" i="3"/>
  <c r="BK105" i="3"/>
  <c r="BK129" i="3"/>
  <c r="BL102" i="3"/>
  <c r="BK128" i="3"/>
  <c r="BL101" i="3"/>
  <c r="BL67" i="3"/>
  <c r="BL91" i="3" s="1"/>
  <c r="BM103" i="3" s="1"/>
  <c r="BL65" i="3"/>
  <c r="BL89" i="3" s="1"/>
  <c r="BL62" i="3"/>
  <c r="BL86" i="3" s="1"/>
  <c r="BM98" i="3" s="1"/>
  <c r="BL66" i="3"/>
  <c r="BL90" i="3" s="1"/>
  <c r="BL68" i="3"/>
  <c r="BL92" i="3" s="1"/>
  <c r="BL64" i="3"/>
  <c r="BL88" i="3" s="1"/>
  <c r="BL63" i="3"/>
  <c r="BL87" i="3" s="1"/>
  <c r="BJ132" i="3"/>
  <c r="BK125" i="3"/>
  <c r="BL98" i="3"/>
  <c r="BK131" i="3"/>
  <c r="BL104" i="3"/>
  <c r="BO122" i="3"/>
  <c r="BO47" i="3"/>
  <c r="BP22" i="3" s="1"/>
  <c r="BP47" i="3" s="1"/>
  <c r="BQ45" i="3"/>
  <c r="BR20" i="3" s="1"/>
  <c r="BM123" i="3"/>
  <c r="BF56" i="3"/>
  <c r="BG31" i="3" s="1"/>
  <c r="BF39" i="3"/>
  <c r="BK51" i="3"/>
  <c r="BL26" i="3" s="1"/>
  <c r="BI53" i="3"/>
  <c r="BJ28" i="3" s="1"/>
  <c r="BS43" i="3"/>
  <c r="BT18" i="3" s="1"/>
  <c r="BT43" i="3" s="1"/>
  <c r="BM49" i="3"/>
  <c r="BN24" i="3" s="1"/>
  <c r="BN37" i="3" s="1"/>
  <c r="BN38" i="3" s="1"/>
  <c r="BJ52" i="3"/>
  <c r="BK27" i="3" s="1"/>
  <c r="BG55" i="3"/>
  <c r="BH30" i="3" s="1"/>
  <c r="BR44" i="3"/>
  <c r="BS19" i="3" s="1"/>
  <c r="BS34" i="3" s="1"/>
  <c r="BN96" i="3"/>
  <c r="BH54" i="3"/>
  <c r="BI29" i="3" s="1"/>
  <c r="BL50" i="3"/>
  <c r="BM25" i="3" s="1"/>
  <c r="BN60" i="3"/>
  <c r="BN84" i="3" s="1"/>
  <c r="BN48" i="3"/>
  <c r="BO23" i="3" s="1"/>
  <c r="BP46" i="3"/>
  <c r="BQ21" i="3" s="1"/>
  <c r="BT42" i="3"/>
  <c r="BU17" i="3" s="1"/>
  <c r="BM124" i="3" l="1"/>
  <c r="BN61" i="3"/>
  <c r="BN85" i="3" s="1"/>
  <c r="BN124" i="3" s="1"/>
  <c r="BL105" i="3"/>
  <c r="BL129" i="3"/>
  <c r="BM102" i="3"/>
  <c r="BL127" i="3"/>
  <c r="BM100" i="3"/>
  <c r="BM66" i="3"/>
  <c r="BM90" i="3" s="1"/>
  <c r="BM68" i="3"/>
  <c r="BM92" i="3" s="1"/>
  <c r="BM62" i="3"/>
  <c r="BM86" i="3" s="1"/>
  <c r="BM63" i="3"/>
  <c r="BM87" i="3" s="1"/>
  <c r="BM65" i="3"/>
  <c r="BM89" i="3" s="1"/>
  <c r="BM67" i="3"/>
  <c r="BM91" i="3" s="1"/>
  <c r="BM64" i="3"/>
  <c r="BM88" i="3" s="1"/>
  <c r="BK132" i="3"/>
  <c r="BL131" i="3"/>
  <c r="BM104" i="3"/>
  <c r="BL128" i="3"/>
  <c r="BM101" i="3"/>
  <c r="BL130" i="3"/>
  <c r="BL125" i="3"/>
  <c r="BM99" i="3"/>
  <c r="BL126" i="3"/>
  <c r="BP59" i="3"/>
  <c r="BP83" i="3" s="1"/>
  <c r="BR45" i="3"/>
  <c r="BS20" i="3" s="1"/>
  <c r="BQ46" i="3"/>
  <c r="BR21" i="3" s="1"/>
  <c r="BQ22" i="3"/>
  <c r="BS44" i="3"/>
  <c r="BT19" i="3" s="1"/>
  <c r="BT34" i="3" s="1"/>
  <c r="BI54" i="3"/>
  <c r="BJ29" i="3" s="1"/>
  <c r="BK52" i="3"/>
  <c r="BL27" i="3" s="1"/>
  <c r="BN49" i="3"/>
  <c r="BO24" i="3" s="1"/>
  <c r="BO37" i="3" s="1"/>
  <c r="BO38" i="3" s="1"/>
  <c r="BH55" i="3"/>
  <c r="BI30" i="3" s="1"/>
  <c r="BJ53" i="3"/>
  <c r="BK28" i="3" s="1"/>
  <c r="BM50" i="3"/>
  <c r="BN25" i="3" s="1"/>
  <c r="BN68" i="3" s="1"/>
  <c r="BN92" i="3" s="1"/>
  <c r="BG56" i="3"/>
  <c r="BH31" i="3" s="1"/>
  <c r="BG39" i="3"/>
  <c r="BO97" i="3"/>
  <c r="BO96" i="3"/>
  <c r="BN123" i="3"/>
  <c r="BO48" i="3"/>
  <c r="BP23" i="3" s="1"/>
  <c r="BO60" i="3"/>
  <c r="BO84" i="3" s="1"/>
  <c r="BL51" i="3"/>
  <c r="BM26" i="3" s="1"/>
  <c r="BU18" i="3"/>
  <c r="BU42" i="3"/>
  <c r="BV17" i="3" s="1"/>
  <c r="BL132" i="3" l="1"/>
  <c r="BO61" i="3"/>
  <c r="BO85" i="3" s="1"/>
  <c r="BO124" i="3" s="1"/>
  <c r="BM105" i="3"/>
  <c r="BN131" i="3"/>
  <c r="BO104" i="3"/>
  <c r="BM127" i="3"/>
  <c r="BN100" i="3"/>
  <c r="BP122" i="3"/>
  <c r="BQ95" i="3"/>
  <c r="BM130" i="3"/>
  <c r="BN103" i="3"/>
  <c r="BM125" i="3"/>
  <c r="BN98" i="3"/>
  <c r="BQ47" i="3"/>
  <c r="BR22" i="3" s="1"/>
  <c r="BQ59" i="3"/>
  <c r="BQ83" i="3" s="1"/>
  <c r="BM126" i="3"/>
  <c r="BN99" i="3"/>
  <c r="BM129" i="3"/>
  <c r="BN102" i="3"/>
  <c r="BN65" i="3"/>
  <c r="BN89" i="3" s="1"/>
  <c r="BO101" i="3" s="1"/>
  <c r="BM128" i="3"/>
  <c r="BN101" i="3"/>
  <c r="BM131" i="3"/>
  <c r="BN104" i="3"/>
  <c r="BN64" i="3"/>
  <c r="BN88" i="3" s="1"/>
  <c r="BO100" i="3" s="1"/>
  <c r="BN66" i="3"/>
  <c r="BN90" i="3" s="1"/>
  <c r="BN63" i="3"/>
  <c r="BN87" i="3" s="1"/>
  <c r="BN67" i="3"/>
  <c r="BN91" i="3" s="1"/>
  <c r="BN62" i="3"/>
  <c r="BN86" i="3" s="1"/>
  <c r="BS45" i="3"/>
  <c r="BT20" i="3" s="1"/>
  <c r="BO123" i="3"/>
  <c r="BJ54" i="3"/>
  <c r="BK29" i="3" s="1"/>
  <c r="BM51" i="3"/>
  <c r="BN26" i="3" s="1"/>
  <c r="BI55" i="3"/>
  <c r="BJ30" i="3" s="1"/>
  <c r="BT44" i="3"/>
  <c r="BU19" i="3" s="1"/>
  <c r="BU44" i="3" s="1"/>
  <c r="BH56" i="3"/>
  <c r="BI31" i="3" s="1"/>
  <c r="BH39" i="3"/>
  <c r="BL52" i="3"/>
  <c r="BM27" i="3" s="1"/>
  <c r="BN50" i="3"/>
  <c r="BO25" i="3" s="1"/>
  <c r="BO49" i="3"/>
  <c r="BP24" i="3" s="1"/>
  <c r="BP37" i="3" s="1"/>
  <c r="BP38" i="3" s="1"/>
  <c r="BU43" i="3"/>
  <c r="BV18" i="3" s="1"/>
  <c r="BP96" i="3"/>
  <c r="BK53" i="3"/>
  <c r="BL28" i="3" s="1"/>
  <c r="BP48" i="3"/>
  <c r="BQ23" i="3" s="1"/>
  <c r="BP60" i="3"/>
  <c r="BP84" i="3" s="1"/>
  <c r="BR46" i="3"/>
  <c r="BS21" i="3" s="1"/>
  <c r="BV42" i="3"/>
  <c r="BW17" i="3" s="1"/>
  <c r="BO66" i="3" l="1"/>
  <c r="BO90" i="3" s="1"/>
  <c r="BO129" i="3" s="1"/>
  <c r="BO65" i="3"/>
  <c r="BO89" i="3" s="1"/>
  <c r="BO128" i="3" s="1"/>
  <c r="BP97" i="3"/>
  <c r="BU34" i="3"/>
  <c r="BO99" i="3"/>
  <c r="BN126" i="3"/>
  <c r="BO62" i="3"/>
  <c r="BO86" i="3" s="1"/>
  <c r="BO64" i="3"/>
  <c r="BO88" i="3" s="1"/>
  <c r="BO67" i="3"/>
  <c r="BO91" i="3" s="1"/>
  <c r="BO63" i="3"/>
  <c r="BO87" i="3" s="1"/>
  <c r="BO68" i="3"/>
  <c r="BO92" i="3" s="1"/>
  <c r="BM132" i="3"/>
  <c r="BN128" i="3"/>
  <c r="BO102" i="3"/>
  <c r="BN129" i="3"/>
  <c r="BN125" i="3"/>
  <c r="BO98" i="3"/>
  <c r="BN130" i="3"/>
  <c r="BO103" i="3"/>
  <c r="BR59" i="3"/>
  <c r="BR83" i="3" s="1"/>
  <c r="BS95" i="3" s="1"/>
  <c r="BQ122" i="3"/>
  <c r="BR95" i="3"/>
  <c r="BN105" i="3"/>
  <c r="BP61" i="3"/>
  <c r="BP85" i="3" s="1"/>
  <c r="BQ97" i="3" s="1"/>
  <c r="BN127" i="3"/>
  <c r="BT45" i="3"/>
  <c r="BU20" i="3" s="1"/>
  <c r="BP49" i="3"/>
  <c r="BQ24" i="3" s="1"/>
  <c r="BQ61" i="3" s="1"/>
  <c r="BQ85" i="3" s="1"/>
  <c r="BM52" i="3"/>
  <c r="BN27" i="3" s="1"/>
  <c r="BJ55" i="3"/>
  <c r="BK30" i="3" s="1"/>
  <c r="BV19" i="3"/>
  <c r="BV44" i="3" s="1"/>
  <c r="BV43" i="3"/>
  <c r="BW18" i="3" s="1"/>
  <c r="BS46" i="3"/>
  <c r="BT21" i="3" s="1"/>
  <c r="BR47" i="3"/>
  <c r="BS22" i="3" s="1"/>
  <c r="BS59" i="3" s="1"/>
  <c r="BS83" i="3" s="1"/>
  <c r="BT95" i="3" s="1"/>
  <c r="BI56" i="3"/>
  <c r="BJ31" i="3" s="1"/>
  <c r="BI39" i="3"/>
  <c r="BL53" i="3"/>
  <c r="BM28" i="3" s="1"/>
  <c r="BK54" i="3"/>
  <c r="BL29" i="3" s="1"/>
  <c r="BO50" i="3"/>
  <c r="BP25" i="3" s="1"/>
  <c r="BP62" i="3" s="1"/>
  <c r="BP86" i="3" s="1"/>
  <c r="BN51" i="3"/>
  <c r="BO26" i="3" s="1"/>
  <c r="BQ96" i="3"/>
  <c r="BP123" i="3"/>
  <c r="BQ60" i="3"/>
  <c r="BQ84" i="3" s="1"/>
  <c r="BQ48" i="3"/>
  <c r="BR23" i="3" s="1"/>
  <c r="BW42" i="3"/>
  <c r="BX17" i="3" s="1"/>
  <c r="BP102" i="3" l="1"/>
  <c r="BP101" i="3"/>
  <c r="BP124" i="3"/>
  <c r="BP125" i="3"/>
  <c r="BV34" i="3"/>
  <c r="BN132" i="3"/>
  <c r="BP64" i="3"/>
  <c r="BP88" i="3" s="1"/>
  <c r="BP66" i="3"/>
  <c r="BP90" i="3" s="1"/>
  <c r="BO131" i="3"/>
  <c r="BP104" i="3"/>
  <c r="BP103" i="3"/>
  <c r="BO130" i="3"/>
  <c r="BO125" i="3"/>
  <c r="BP98" i="3"/>
  <c r="BS122" i="3"/>
  <c r="BP63" i="3"/>
  <c r="BP87" i="3" s="1"/>
  <c r="BO127" i="3"/>
  <c r="BP100" i="3"/>
  <c r="BP68" i="3"/>
  <c r="BP92" i="3" s="1"/>
  <c r="BP67" i="3"/>
  <c r="BP91" i="3" s="1"/>
  <c r="BP65" i="3"/>
  <c r="BP89" i="3" s="1"/>
  <c r="BQ49" i="3"/>
  <c r="BR24" i="3" s="1"/>
  <c r="BR49" i="3" s="1"/>
  <c r="BQ37" i="3"/>
  <c r="BQ38" i="3" s="1"/>
  <c r="BQ98" i="3"/>
  <c r="BP99" i="3"/>
  <c r="BO126" i="3"/>
  <c r="BO105" i="3"/>
  <c r="BR122" i="3"/>
  <c r="BQ124" i="3"/>
  <c r="BQ123" i="3"/>
  <c r="BM53" i="3"/>
  <c r="BN28" i="3" s="1"/>
  <c r="BO51" i="3"/>
  <c r="BP26" i="3" s="1"/>
  <c r="BS47" i="3"/>
  <c r="BT22" i="3" s="1"/>
  <c r="BP50" i="3"/>
  <c r="BQ25" i="3" s="1"/>
  <c r="BQ63" i="3" s="1"/>
  <c r="BQ87" i="3" s="1"/>
  <c r="BW19" i="3"/>
  <c r="BW44" i="3" s="1"/>
  <c r="BW43" i="3"/>
  <c r="BX18" i="3" s="1"/>
  <c r="BN52" i="3"/>
  <c r="BO27" i="3" s="1"/>
  <c r="BJ56" i="3"/>
  <c r="BK31" i="3" s="1"/>
  <c r="BJ39" i="3"/>
  <c r="BR96" i="3"/>
  <c r="BU45" i="3"/>
  <c r="BV20" i="3" s="1"/>
  <c r="BT46" i="3"/>
  <c r="BU21" i="3" s="1"/>
  <c r="BL54" i="3"/>
  <c r="BM29" i="3" s="1"/>
  <c r="BK55" i="3"/>
  <c r="BL30" i="3" s="1"/>
  <c r="BR60" i="3"/>
  <c r="BR84" i="3" s="1"/>
  <c r="BR48" i="3"/>
  <c r="BS23" i="3" s="1"/>
  <c r="BR97" i="3"/>
  <c r="BX42" i="3"/>
  <c r="BY17" i="3" s="1"/>
  <c r="BQ68" i="3" l="1"/>
  <c r="BQ92" i="3" s="1"/>
  <c r="BQ131" i="3" s="1"/>
  <c r="BQ64" i="3"/>
  <c r="BQ88" i="3" s="1"/>
  <c r="BR100" i="3" s="1"/>
  <c r="BQ66" i="3"/>
  <c r="BQ90" i="3" s="1"/>
  <c r="BR102" i="3" s="1"/>
  <c r="BQ65" i="3"/>
  <c r="BQ89" i="3" s="1"/>
  <c r="BQ67" i="3"/>
  <c r="BQ91" i="3" s="1"/>
  <c r="BR103" i="3" s="1"/>
  <c r="BQ126" i="3"/>
  <c r="BR99" i="3"/>
  <c r="BO132" i="3"/>
  <c r="BP131" i="3"/>
  <c r="BQ104" i="3"/>
  <c r="BP129" i="3"/>
  <c r="BQ102" i="3"/>
  <c r="BP126" i="3"/>
  <c r="BQ99" i="3"/>
  <c r="BP105" i="3"/>
  <c r="BX34" i="3"/>
  <c r="BW34" i="3"/>
  <c r="BP127" i="3"/>
  <c r="BQ100" i="3"/>
  <c r="BT59" i="3"/>
  <c r="BT83" i="3" s="1"/>
  <c r="BQ62" i="3"/>
  <c r="BQ86" i="3" s="1"/>
  <c r="BQ103" i="3"/>
  <c r="BP130" i="3"/>
  <c r="BR61" i="3"/>
  <c r="BR85" i="3" s="1"/>
  <c r="BR124" i="3" s="1"/>
  <c r="BR104" i="3"/>
  <c r="BP128" i="3"/>
  <c r="BQ101" i="3"/>
  <c r="BR37" i="3"/>
  <c r="BR38" i="3" s="1"/>
  <c r="BR123" i="3"/>
  <c r="BM54" i="3"/>
  <c r="BN29" i="3" s="1"/>
  <c r="BK56" i="3"/>
  <c r="BL31" i="3" s="1"/>
  <c r="BK39" i="3"/>
  <c r="BU46" i="3"/>
  <c r="BV21" i="3" s="1"/>
  <c r="BX43" i="3"/>
  <c r="BY18" i="3" s="1"/>
  <c r="BO52" i="3"/>
  <c r="BP27" i="3" s="1"/>
  <c r="BS60" i="3"/>
  <c r="BS84" i="3" s="1"/>
  <c r="BS48" i="3"/>
  <c r="BT23" i="3" s="1"/>
  <c r="BS24" i="3"/>
  <c r="BS37" i="3" s="1"/>
  <c r="BS38" i="3" s="1"/>
  <c r="BL55" i="3"/>
  <c r="BM30" i="3" s="1"/>
  <c r="BP51" i="3"/>
  <c r="BQ26" i="3" s="1"/>
  <c r="BN53" i="3"/>
  <c r="BO28" i="3" s="1"/>
  <c r="BV45" i="3"/>
  <c r="BW20" i="3" s="1"/>
  <c r="BT47" i="3"/>
  <c r="BU22" i="3" s="1"/>
  <c r="BS96" i="3"/>
  <c r="BQ50" i="3"/>
  <c r="BR25" i="3" s="1"/>
  <c r="BX19" i="3"/>
  <c r="BX44" i="3" s="1"/>
  <c r="BY42" i="3"/>
  <c r="BZ17" i="3" s="1"/>
  <c r="BQ129" i="3" l="1"/>
  <c r="BQ127" i="3"/>
  <c r="BS97" i="3"/>
  <c r="BQ128" i="3"/>
  <c r="BR101" i="3"/>
  <c r="BQ105" i="3"/>
  <c r="BQ130" i="3"/>
  <c r="BT122" i="3"/>
  <c r="BU95" i="3"/>
  <c r="BR68" i="3"/>
  <c r="BR92" i="3" s="1"/>
  <c r="BR62" i="3"/>
  <c r="BR86" i="3" s="1"/>
  <c r="BS98" i="3" s="1"/>
  <c r="BR63" i="3"/>
  <c r="BR87" i="3" s="1"/>
  <c r="BR64" i="3"/>
  <c r="BR88" i="3" s="1"/>
  <c r="BR66" i="3"/>
  <c r="BR90" i="3" s="1"/>
  <c r="BR65" i="3"/>
  <c r="BR89" i="3" s="1"/>
  <c r="BR67" i="3"/>
  <c r="BR91" i="3" s="1"/>
  <c r="BU47" i="3"/>
  <c r="BV22" i="3" s="1"/>
  <c r="BU59" i="3"/>
  <c r="BU83" i="3" s="1"/>
  <c r="BV95" i="3" s="1"/>
  <c r="BS61" i="3"/>
  <c r="BS85" i="3" s="1"/>
  <c r="BS124" i="3" s="1"/>
  <c r="BQ125" i="3"/>
  <c r="BR98" i="3"/>
  <c r="BR105" i="3" s="1"/>
  <c r="BP132" i="3"/>
  <c r="BS123" i="3"/>
  <c r="BM55" i="3"/>
  <c r="BN30" i="3" s="1"/>
  <c r="BO53" i="3"/>
  <c r="BP28" i="3" s="1"/>
  <c r="BY43" i="3"/>
  <c r="BZ18" i="3" s="1"/>
  <c r="BW45" i="3"/>
  <c r="BX20" i="3" s="1"/>
  <c r="BN54" i="3"/>
  <c r="BO29" i="3" s="1"/>
  <c r="BS49" i="3"/>
  <c r="BT24" i="3" s="1"/>
  <c r="BT37" i="3" s="1"/>
  <c r="BT38" i="3" s="1"/>
  <c r="BQ51" i="3"/>
  <c r="BR26" i="3" s="1"/>
  <c r="BL56" i="3"/>
  <c r="BM31" i="3" s="1"/>
  <c r="BL39" i="3"/>
  <c r="BR50" i="3"/>
  <c r="BS25" i="3" s="1"/>
  <c r="BS62" i="3" s="1"/>
  <c r="BS86" i="3" s="1"/>
  <c r="BT98" i="3" s="1"/>
  <c r="BT96" i="3"/>
  <c r="BT60" i="3"/>
  <c r="BT84" i="3" s="1"/>
  <c r="BT48" i="3"/>
  <c r="BU23" i="3" s="1"/>
  <c r="BP52" i="3"/>
  <c r="BQ27" i="3" s="1"/>
  <c r="BV46" i="3"/>
  <c r="BW21" i="3" s="1"/>
  <c r="BW46" i="3" s="1"/>
  <c r="BY19" i="3"/>
  <c r="BY44" i="3" s="1"/>
  <c r="BZ42" i="3"/>
  <c r="CA17" i="3" s="1"/>
  <c r="BS65" i="3" l="1"/>
  <c r="BS89" i="3" s="1"/>
  <c r="BS128" i="3" s="1"/>
  <c r="BS66" i="3"/>
  <c r="BS90" i="3" s="1"/>
  <c r="BT102" i="3" s="1"/>
  <c r="BQ132" i="3"/>
  <c r="BY34" i="3"/>
  <c r="BT101" i="3"/>
  <c r="BV59" i="3"/>
  <c r="BV83" i="3" s="1"/>
  <c r="BR129" i="3"/>
  <c r="BS102" i="3"/>
  <c r="BR127" i="3"/>
  <c r="BS100" i="3"/>
  <c r="BS64" i="3"/>
  <c r="BS88" i="3" s="1"/>
  <c r="BS63" i="3"/>
  <c r="BS87" i="3" s="1"/>
  <c r="BS68" i="3"/>
  <c r="BS92" i="3" s="1"/>
  <c r="BR131" i="3"/>
  <c r="BS104" i="3"/>
  <c r="BR128" i="3"/>
  <c r="BS101" i="3"/>
  <c r="BT61" i="3"/>
  <c r="BT85" i="3" s="1"/>
  <c r="BU97" i="3" s="1"/>
  <c r="BT97" i="3"/>
  <c r="BS99" i="3"/>
  <c r="BR126" i="3"/>
  <c r="BS125" i="3"/>
  <c r="BS67" i="3"/>
  <c r="BS91" i="3" s="1"/>
  <c r="BS103" i="3"/>
  <c r="BR130" i="3"/>
  <c r="BU122" i="3"/>
  <c r="BR125" i="3"/>
  <c r="BV47" i="3"/>
  <c r="BW22" i="3" s="1"/>
  <c r="BX45" i="3"/>
  <c r="BY20" i="3" s="1"/>
  <c r="BX21" i="3"/>
  <c r="BX46" i="3" s="1"/>
  <c r="BT49" i="3"/>
  <c r="BU24" i="3" s="1"/>
  <c r="BU37" i="3" s="1"/>
  <c r="BU38" i="3" s="1"/>
  <c r="BN55" i="3"/>
  <c r="BO30" i="3" s="1"/>
  <c r="BR51" i="3"/>
  <c r="BS26" i="3" s="1"/>
  <c r="BZ43" i="3"/>
  <c r="CA18" i="3" s="1"/>
  <c r="BZ19" i="3"/>
  <c r="BZ44" i="3" s="1"/>
  <c r="BQ52" i="3"/>
  <c r="BR27" i="3" s="1"/>
  <c r="BP53" i="3"/>
  <c r="BQ28" i="3" s="1"/>
  <c r="BU96" i="3"/>
  <c r="BS50" i="3"/>
  <c r="BT25" i="3" s="1"/>
  <c r="BO54" i="3"/>
  <c r="BP29" i="3" s="1"/>
  <c r="BU60" i="3"/>
  <c r="BU84" i="3" s="1"/>
  <c r="BU48" i="3"/>
  <c r="BV23" i="3" s="1"/>
  <c r="BM56" i="3"/>
  <c r="BN31" i="3" s="1"/>
  <c r="BM39" i="3"/>
  <c r="BT123" i="3"/>
  <c r="CA42" i="3"/>
  <c r="CB17" i="3" s="1"/>
  <c r="BS129" i="3" l="1"/>
  <c r="BS105" i="3"/>
  <c r="BW59" i="3"/>
  <c r="BW83" i="3" s="1"/>
  <c r="BS131" i="3"/>
  <c r="BT104" i="3"/>
  <c r="BS126" i="3"/>
  <c r="BT99" i="3"/>
  <c r="BT124" i="3"/>
  <c r="BZ34" i="3"/>
  <c r="BS130" i="3"/>
  <c r="BT103" i="3"/>
  <c r="BR132" i="3"/>
  <c r="BV122" i="3"/>
  <c r="BW95" i="3"/>
  <c r="CA34" i="3"/>
  <c r="BU61" i="3"/>
  <c r="BU85" i="3" s="1"/>
  <c r="BV97" i="3" s="1"/>
  <c r="BS127" i="3"/>
  <c r="BT100" i="3"/>
  <c r="BT62" i="3"/>
  <c r="BT86" i="3" s="1"/>
  <c r="BT63" i="3"/>
  <c r="BT87" i="3" s="1"/>
  <c r="BT65" i="3"/>
  <c r="BT89" i="3" s="1"/>
  <c r="BT68" i="3"/>
  <c r="BT92" i="3" s="1"/>
  <c r="BT67" i="3"/>
  <c r="BT91" i="3" s="1"/>
  <c r="BT64" i="3"/>
  <c r="BT88" i="3" s="1"/>
  <c r="BT66" i="3"/>
  <c r="BT90" i="3" s="1"/>
  <c r="BU123" i="3"/>
  <c r="BP54" i="3"/>
  <c r="BQ29" i="3" s="1"/>
  <c r="BQ53" i="3"/>
  <c r="BR28" i="3" s="1"/>
  <c r="BS51" i="3"/>
  <c r="BT26" i="3" s="1"/>
  <c r="BU49" i="3"/>
  <c r="BV24" i="3" s="1"/>
  <c r="BV49" i="3" s="1"/>
  <c r="BR52" i="3"/>
  <c r="BS27" i="3" s="1"/>
  <c r="BV48" i="3"/>
  <c r="BW23" i="3" s="1"/>
  <c r="BV60" i="3"/>
  <c r="BV84" i="3" s="1"/>
  <c r="BV96" i="3"/>
  <c r="BN56" i="3"/>
  <c r="BO31" i="3" s="1"/>
  <c r="BN39" i="3"/>
  <c r="BT50" i="3"/>
  <c r="BU25" i="3" s="1"/>
  <c r="CA43" i="3"/>
  <c r="CB18" i="3" s="1"/>
  <c r="BY45" i="3"/>
  <c r="BZ20" i="3" s="1"/>
  <c r="BY21" i="3"/>
  <c r="BO55" i="3"/>
  <c r="BP30" i="3" s="1"/>
  <c r="BW47" i="3"/>
  <c r="BX22" i="3" s="1"/>
  <c r="CB42" i="3"/>
  <c r="CC17" i="3" s="1"/>
  <c r="CA19" i="3"/>
  <c r="BT105" i="3" l="1"/>
  <c r="BU63" i="3"/>
  <c r="BU87" i="3" s="1"/>
  <c r="BU64" i="3"/>
  <c r="BU88" i="3" s="1"/>
  <c r="BV100" i="3" s="1"/>
  <c r="BU68" i="3"/>
  <c r="BU92" i="3" s="1"/>
  <c r="BU67" i="3"/>
  <c r="BU91" i="3" s="1"/>
  <c r="BU62" i="3"/>
  <c r="BU86" i="3" s="1"/>
  <c r="BU65" i="3"/>
  <c r="BU89" i="3" s="1"/>
  <c r="BU66" i="3"/>
  <c r="BU90" i="3" s="1"/>
  <c r="BV102" i="3" s="1"/>
  <c r="BU124" i="3"/>
  <c r="BT130" i="3"/>
  <c r="BU103" i="3"/>
  <c r="BX95" i="3"/>
  <c r="BW122" i="3"/>
  <c r="BT129" i="3"/>
  <c r="BU102" i="3"/>
  <c r="BT131" i="3"/>
  <c r="BU104" i="3"/>
  <c r="BX59" i="3"/>
  <c r="BX83" i="3" s="1"/>
  <c r="BT128" i="3"/>
  <c r="BU101" i="3"/>
  <c r="BT127" i="3"/>
  <c r="BU100" i="3"/>
  <c r="BV61" i="3"/>
  <c r="BV85" i="3" s="1"/>
  <c r="BV124" i="3" s="1"/>
  <c r="BT126" i="3"/>
  <c r="BU99" i="3"/>
  <c r="BS132" i="3"/>
  <c r="BT125" i="3"/>
  <c r="BU98" i="3"/>
  <c r="BV37" i="3"/>
  <c r="BV38" i="3" s="1"/>
  <c r="BU50" i="3"/>
  <c r="BV25" i="3" s="1"/>
  <c r="BV68" i="3" s="1"/>
  <c r="BV92" i="3" s="1"/>
  <c r="BW104" i="3" s="1"/>
  <c r="BP55" i="3"/>
  <c r="BQ30" i="3" s="1"/>
  <c r="BS52" i="3"/>
  <c r="BT27" i="3" s="1"/>
  <c r="BX47" i="3"/>
  <c r="BY22" i="3" s="1"/>
  <c r="BY47" i="3" s="1"/>
  <c r="BZ45" i="3"/>
  <c r="CA20" i="3" s="1"/>
  <c r="BO56" i="3"/>
  <c r="BP31" i="3" s="1"/>
  <c r="BO39" i="3"/>
  <c r="BY46" i="3"/>
  <c r="BZ21" i="3" s="1"/>
  <c r="BZ46" i="3" s="1"/>
  <c r="CA21" i="3" s="1"/>
  <c r="CA46" i="3" s="1"/>
  <c r="BR53" i="3"/>
  <c r="BS28" i="3" s="1"/>
  <c r="CB43" i="3"/>
  <c r="CC18" i="3" s="1"/>
  <c r="BW96" i="3"/>
  <c r="BQ54" i="3"/>
  <c r="BR29" i="3" s="1"/>
  <c r="BT51" i="3"/>
  <c r="BU26" i="3" s="1"/>
  <c r="CA44" i="3"/>
  <c r="CB19" i="3" s="1"/>
  <c r="CB34" i="3" s="1"/>
  <c r="BW48" i="3"/>
  <c r="BX23" i="3" s="1"/>
  <c r="BW60" i="3"/>
  <c r="BW84" i="3" s="1"/>
  <c r="BW24" i="3"/>
  <c r="BW49" i="3" s="1"/>
  <c r="BV123" i="3"/>
  <c r="CC42" i="3"/>
  <c r="CD17" i="3" s="1"/>
  <c r="BU127" i="3" l="1"/>
  <c r="BU129" i="3"/>
  <c r="BW61" i="3"/>
  <c r="BW85" i="3" s="1"/>
  <c r="BW124" i="3" s="1"/>
  <c r="BU105" i="3"/>
  <c r="BV62" i="3"/>
  <c r="BV86" i="3" s="1"/>
  <c r="BV125" i="3" s="1"/>
  <c r="BV64" i="3"/>
  <c r="BV88" i="3" s="1"/>
  <c r="BV127" i="3" s="1"/>
  <c r="BV67" i="3"/>
  <c r="BV91" i="3" s="1"/>
  <c r="BV130" i="3" s="1"/>
  <c r="BV65" i="3"/>
  <c r="BV89" i="3" s="1"/>
  <c r="BV63" i="3"/>
  <c r="BV87" i="3" s="1"/>
  <c r="BV126" i="3" s="1"/>
  <c r="BV131" i="3"/>
  <c r="BU125" i="3"/>
  <c r="BV98" i="3"/>
  <c r="BT132" i="3"/>
  <c r="BV99" i="3"/>
  <c r="BU126" i="3"/>
  <c r="BW97" i="3"/>
  <c r="BV66" i="3"/>
  <c r="BV90" i="3" s="1"/>
  <c r="BY59" i="3"/>
  <c r="BY83" i="3" s="1"/>
  <c r="BU128" i="3"/>
  <c r="BV101" i="3"/>
  <c r="BU130" i="3"/>
  <c r="BV103" i="3"/>
  <c r="BW98" i="3"/>
  <c r="BX122" i="3"/>
  <c r="BY95" i="3"/>
  <c r="BW37" i="3"/>
  <c r="BW38" i="3" s="1"/>
  <c r="BV104" i="3"/>
  <c r="BU131" i="3"/>
  <c r="BW123" i="3"/>
  <c r="BX48" i="3"/>
  <c r="BY23" i="3" s="1"/>
  <c r="BX60" i="3"/>
  <c r="BX84" i="3" s="1"/>
  <c r="BX24" i="3"/>
  <c r="BX37" i="3" s="1"/>
  <c r="BX38" i="3" s="1"/>
  <c r="BU51" i="3"/>
  <c r="BV26" i="3" s="1"/>
  <c r="BS53" i="3"/>
  <c r="BT28" i="3" s="1"/>
  <c r="CC43" i="3"/>
  <c r="CD18" i="3" s="1"/>
  <c r="CB44" i="3"/>
  <c r="CC19" i="3" s="1"/>
  <c r="CC44" i="3" s="1"/>
  <c r="BP56" i="3"/>
  <c r="BQ31" i="3" s="1"/>
  <c r="BP39" i="3"/>
  <c r="BR54" i="3"/>
  <c r="BS29" i="3" s="1"/>
  <c r="BT52" i="3"/>
  <c r="BU27" i="3" s="1"/>
  <c r="CA45" i="3"/>
  <c r="CB20" i="3" s="1"/>
  <c r="BX97" i="3"/>
  <c r="BZ22" i="3"/>
  <c r="BZ59" i="3" s="1"/>
  <c r="BZ83" i="3" s="1"/>
  <c r="CA95" i="3" s="1"/>
  <c r="BV50" i="3"/>
  <c r="BW25" i="3" s="1"/>
  <c r="BQ55" i="3"/>
  <c r="BR30" i="3" s="1"/>
  <c r="BX96" i="3"/>
  <c r="CD42" i="3"/>
  <c r="CE17" i="3" s="1"/>
  <c r="BX61" i="3" l="1"/>
  <c r="BX85" i="3" s="1"/>
  <c r="BW100" i="3"/>
  <c r="BW103" i="3"/>
  <c r="CC34" i="3"/>
  <c r="BW99" i="3"/>
  <c r="BU132" i="3"/>
  <c r="BW101" i="3"/>
  <c r="BV128" i="3"/>
  <c r="BZ122" i="3"/>
  <c r="BV105" i="3"/>
  <c r="BY122" i="3"/>
  <c r="BZ95" i="3"/>
  <c r="BV129" i="3"/>
  <c r="BW102" i="3"/>
  <c r="BW63" i="3"/>
  <c r="BW87" i="3" s="1"/>
  <c r="BW66" i="3"/>
  <c r="BW90" i="3" s="1"/>
  <c r="BX102" i="3" s="1"/>
  <c r="BW67" i="3"/>
  <c r="BW91" i="3" s="1"/>
  <c r="BW68" i="3"/>
  <c r="BW92" i="3" s="1"/>
  <c r="BW65" i="3"/>
  <c r="BW89" i="3" s="1"/>
  <c r="BW64" i="3"/>
  <c r="BW88" i="3" s="1"/>
  <c r="BW62" i="3"/>
  <c r="BW86" i="3" s="1"/>
  <c r="BX124" i="3"/>
  <c r="BX123" i="3"/>
  <c r="CD43" i="3"/>
  <c r="CE18" i="3" s="1"/>
  <c r="CD19" i="3"/>
  <c r="CD44" i="3" s="1"/>
  <c r="BW50" i="3"/>
  <c r="BX25" i="3" s="1"/>
  <c r="BS54" i="3"/>
  <c r="BT29" i="3" s="1"/>
  <c r="CB45" i="3"/>
  <c r="CC20" i="3" s="1"/>
  <c r="CB21" i="3"/>
  <c r="CB46" i="3" s="1"/>
  <c r="BT53" i="3"/>
  <c r="BU28" i="3" s="1"/>
  <c r="BQ56" i="3"/>
  <c r="BR31" i="3" s="1"/>
  <c r="BQ39" i="3"/>
  <c r="BU52" i="3"/>
  <c r="BV27" i="3" s="1"/>
  <c r="BR55" i="3"/>
  <c r="BS30" i="3" s="1"/>
  <c r="BY96" i="3"/>
  <c r="BX49" i="3"/>
  <c r="BY24" i="3" s="1"/>
  <c r="BY37" i="3" s="1"/>
  <c r="BY38" i="3" s="1"/>
  <c r="BY60" i="3"/>
  <c r="BY84" i="3" s="1"/>
  <c r="BY61" i="3"/>
  <c r="BY85" i="3" s="1"/>
  <c r="BY48" i="3"/>
  <c r="BZ23" i="3" s="1"/>
  <c r="BZ47" i="3"/>
  <c r="CA22" i="3" s="1"/>
  <c r="BV51" i="3"/>
  <c r="BW26" i="3" s="1"/>
  <c r="BY97" i="3"/>
  <c r="CE42" i="3"/>
  <c r="CF17" i="3" s="1"/>
  <c r="BV132" i="3" l="1"/>
  <c r="BW105" i="3"/>
  <c r="BW127" i="3"/>
  <c r="BX100" i="3"/>
  <c r="BW126" i="3"/>
  <c r="BX99" i="3"/>
  <c r="CD34" i="3"/>
  <c r="BX65" i="3"/>
  <c r="BX89" i="3" s="1"/>
  <c r="BX62" i="3"/>
  <c r="BX86" i="3" s="1"/>
  <c r="BX67" i="3"/>
  <c r="BX91" i="3" s="1"/>
  <c r="BX63" i="3"/>
  <c r="BX87" i="3" s="1"/>
  <c r="BX64" i="3"/>
  <c r="BX88" i="3" s="1"/>
  <c r="BX66" i="3"/>
  <c r="BX90" i="3" s="1"/>
  <c r="BY102" i="3" s="1"/>
  <c r="BX68" i="3"/>
  <c r="BX92" i="3" s="1"/>
  <c r="CE34" i="3"/>
  <c r="BW128" i="3"/>
  <c r="BX101" i="3"/>
  <c r="BW130" i="3"/>
  <c r="BX103" i="3"/>
  <c r="CA59" i="3"/>
  <c r="CA83" i="3" s="1"/>
  <c r="BW125" i="3"/>
  <c r="BX98" i="3"/>
  <c r="BW131" i="3"/>
  <c r="BX104" i="3"/>
  <c r="BW129" i="3"/>
  <c r="BS55" i="3"/>
  <c r="BT30" i="3" s="1"/>
  <c r="BT54" i="3"/>
  <c r="BU29" i="3" s="1"/>
  <c r="BW51" i="3"/>
  <c r="BX26" i="3" s="1"/>
  <c r="BY49" i="3"/>
  <c r="BZ24" i="3" s="1"/>
  <c r="BZ37" i="3" s="1"/>
  <c r="BZ38" i="3" s="1"/>
  <c r="BZ96" i="3"/>
  <c r="BZ97" i="3"/>
  <c r="CE43" i="3"/>
  <c r="CF18" i="3" s="1"/>
  <c r="BU53" i="3"/>
  <c r="BV28" i="3" s="1"/>
  <c r="BY123" i="3"/>
  <c r="BV52" i="3"/>
  <c r="BW27" i="3" s="1"/>
  <c r="BR56" i="3"/>
  <c r="BS31" i="3" s="1"/>
  <c r="BR39" i="3"/>
  <c r="CC45" i="3"/>
  <c r="CD20" i="3" s="1"/>
  <c r="CC21" i="3"/>
  <c r="BZ60" i="3"/>
  <c r="BZ84" i="3" s="1"/>
  <c r="BZ48" i="3"/>
  <c r="CA23" i="3" s="1"/>
  <c r="BX50" i="3"/>
  <c r="BY25" i="3" s="1"/>
  <c r="CA47" i="3"/>
  <c r="CB22" i="3" s="1"/>
  <c r="CB59" i="3" s="1"/>
  <c r="CB83" i="3" s="1"/>
  <c r="CC95" i="3" s="1"/>
  <c r="BY124" i="3"/>
  <c r="CE19" i="3"/>
  <c r="CE44" i="3" s="1"/>
  <c r="CF42" i="3"/>
  <c r="CG17" i="3" s="1"/>
  <c r="BX129" i="3" l="1"/>
  <c r="CB122" i="3"/>
  <c r="BZ61" i="3"/>
  <c r="BZ85" i="3" s="1"/>
  <c r="BZ124" i="3" s="1"/>
  <c r="BX125" i="3"/>
  <c r="BY98" i="3"/>
  <c r="BY100" i="3"/>
  <c r="BX127" i="3"/>
  <c r="BX128" i="3"/>
  <c r="BY101" i="3"/>
  <c r="BY68" i="3"/>
  <c r="BY92" i="3" s="1"/>
  <c r="BY62" i="3"/>
  <c r="BY86" i="3" s="1"/>
  <c r="BY64" i="3"/>
  <c r="BY88" i="3" s="1"/>
  <c r="BY65" i="3"/>
  <c r="BY89" i="3" s="1"/>
  <c r="BZ101" i="3" s="1"/>
  <c r="BY67" i="3"/>
  <c r="BY91" i="3" s="1"/>
  <c r="BY66" i="3"/>
  <c r="BY90" i="3" s="1"/>
  <c r="CF34" i="3"/>
  <c r="BX105" i="3"/>
  <c r="BX130" i="3"/>
  <c r="BY103" i="3"/>
  <c r="BW132" i="3"/>
  <c r="CB95" i="3"/>
  <c r="CA122" i="3"/>
  <c r="BX131" i="3"/>
  <c r="BY104" i="3"/>
  <c r="BX126" i="3"/>
  <c r="BY99" i="3"/>
  <c r="BY63" i="3"/>
  <c r="BY87" i="3" s="1"/>
  <c r="BZ123" i="3"/>
  <c r="CD45" i="3"/>
  <c r="CE20" i="3" s="1"/>
  <c r="BY50" i="3"/>
  <c r="BZ25" i="3" s="1"/>
  <c r="BZ66" i="3" s="1"/>
  <c r="BZ90" i="3" s="1"/>
  <c r="CF43" i="3"/>
  <c r="CG18" i="3" s="1"/>
  <c r="CB47" i="3"/>
  <c r="CC22" i="3" s="1"/>
  <c r="BV53" i="3"/>
  <c r="BW28" i="3" s="1"/>
  <c r="BU54" i="3"/>
  <c r="BV29" i="3" s="1"/>
  <c r="BS56" i="3"/>
  <c r="BT31" i="3" s="1"/>
  <c r="BS39" i="3"/>
  <c r="CC46" i="3"/>
  <c r="CD21" i="3" s="1"/>
  <c r="BW52" i="3"/>
  <c r="BX27" i="3" s="1"/>
  <c r="BT55" i="3"/>
  <c r="BU30" i="3" s="1"/>
  <c r="BZ49" i="3"/>
  <c r="CA24" i="3" s="1"/>
  <c r="CA37" i="3" s="1"/>
  <c r="CA38" i="3" s="1"/>
  <c r="CA96" i="3"/>
  <c r="CA60" i="3"/>
  <c r="CA84" i="3" s="1"/>
  <c r="CA48" i="3"/>
  <c r="CB23" i="3" s="1"/>
  <c r="BX51" i="3"/>
  <c r="BY26" i="3" s="1"/>
  <c r="CF19" i="3"/>
  <c r="CF44" i="3" s="1"/>
  <c r="CG42" i="3"/>
  <c r="CH17" i="3" s="1"/>
  <c r="CA97" i="3" l="1"/>
  <c r="BY128" i="3"/>
  <c r="CA61" i="3"/>
  <c r="CA85" i="3" s="1"/>
  <c r="CA124" i="3" s="1"/>
  <c r="BZ129" i="3"/>
  <c r="CA102" i="3"/>
  <c r="CC59" i="3"/>
  <c r="CC83" i="3" s="1"/>
  <c r="BZ64" i="3"/>
  <c r="BZ88" i="3" s="1"/>
  <c r="CA100" i="3" s="1"/>
  <c r="BZ65" i="3"/>
  <c r="BZ89" i="3" s="1"/>
  <c r="BZ63" i="3"/>
  <c r="BZ87" i="3" s="1"/>
  <c r="CA99" i="3" s="1"/>
  <c r="BZ62" i="3"/>
  <c r="BZ86" i="3" s="1"/>
  <c r="BZ67" i="3"/>
  <c r="BZ91" i="3" s="1"/>
  <c r="BZ68" i="3"/>
  <c r="BZ92" i="3" s="1"/>
  <c r="CA104" i="3" s="1"/>
  <c r="BY131" i="3"/>
  <c r="BZ104" i="3"/>
  <c r="BY129" i="3"/>
  <c r="BZ102" i="3"/>
  <c r="BY127" i="3"/>
  <c r="BZ100" i="3"/>
  <c r="BY105" i="3"/>
  <c r="BY130" i="3"/>
  <c r="BZ103" i="3"/>
  <c r="BY125" i="3"/>
  <c r="BZ98" i="3"/>
  <c r="BX132" i="3"/>
  <c r="BY126" i="3"/>
  <c r="BZ99" i="3"/>
  <c r="CA123" i="3"/>
  <c r="CB60" i="3"/>
  <c r="CB84" i="3" s="1"/>
  <c r="CB48" i="3"/>
  <c r="CC23" i="3" s="1"/>
  <c r="BU55" i="3"/>
  <c r="BV30" i="3" s="1"/>
  <c r="CD46" i="3"/>
  <c r="CE21" i="3" s="1"/>
  <c r="BV54" i="3"/>
  <c r="BW29" i="3" s="1"/>
  <c r="CG43" i="3"/>
  <c r="CH18" i="3" s="1"/>
  <c r="BX52" i="3"/>
  <c r="BY27" i="3" s="1"/>
  <c r="CA49" i="3"/>
  <c r="CB24" i="3" s="1"/>
  <c r="CB37" i="3" s="1"/>
  <c r="CB38" i="3" s="1"/>
  <c r="BY51" i="3"/>
  <c r="BZ26" i="3" s="1"/>
  <c r="CB97" i="3"/>
  <c r="CC47" i="3"/>
  <c r="CD22" i="3" s="1"/>
  <c r="CB96" i="3"/>
  <c r="BT56" i="3"/>
  <c r="BU31" i="3" s="1"/>
  <c r="BT39" i="3"/>
  <c r="BW53" i="3"/>
  <c r="BX28" i="3" s="1"/>
  <c r="BZ50" i="3"/>
  <c r="CA25" i="3" s="1"/>
  <c r="CA68" i="3" s="1"/>
  <c r="CA92" i="3" s="1"/>
  <c r="CE45" i="3"/>
  <c r="CF20" i="3" s="1"/>
  <c r="CH42" i="3"/>
  <c r="CI17" i="3" s="1"/>
  <c r="CG19" i="3"/>
  <c r="CG44" i="3" s="1"/>
  <c r="CA64" i="3" l="1"/>
  <c r="CA88" i="3" s="1"/>
  <c r="CA127" i="3" s="1"/>
  <c r="CB61" i="3"/>
  <c r="CB85" i="3" s="1"/>
  <c r="CB124" i="3" s="1"/>
  <c r="BZ126" i="3"/>
  <c r="CA131" i="3"/>
  <c r="CB104" i="3"/>
  <c r="CA98" i="3"/>
  <c r="BZ125" i="3"/>
  <c r="BZ128" i="3"/>
  <c r="CA101" i="3"/>
  <c r="CC122" i="3"/>
  <c r="CD95" i="3"/>
  <c r="BZ130" i="3"/>
  <c r="CA103" i="3"/>
  <c r="BZ127" i="3"/>
  <c r="CG34" i="3"/>
  <c r="CB100" i="3"/>
  <c r="CA67" i="3"/>
  <c r="CA91" i="3" s="1"/>
  <c r="CB103" i="3" s="1"/>
  <c r="CA66" i="3"/>
  <c r="CA90" i="3" s="1"/>
  <c r="CA65" i="3"/>
  <c r="CA89" i="3" s="1"/>
  <c r="CB101" i="3" s="1"/>
  <c r="CA62" i="3"/>
  <c r="CA86" i="3" s="1"/>
  <c r="CA63" i="3"/>
  <c r="CA87" i="3" s="1"/>
  <c r="BZ105" i="3"/>
  <c r="BZ131" i="3"/>
  <c r="BY132" i="3"/>
  <c r="CD59" i="3"/>
  <c r="CD83" i="3" s="1"/>
  <c r="CB123" i="3"/>
  <c r="BX53" i="3"/>
  <c r="BY28" i="3" s="1"/>
  <c r="CF45" i="3"/>
  <c r="CG20" i="3" s="1"/>
  <c r="BV55" i="3"/>
  <c r="BW30" i="3" s="1"/>
  <c r="CD47" i="3"/>
  <c r="CE22" i="3" s="1"/>
  <c r="CE47" i="3" s="1"/>
  <c r="CA50" i="3"/>
  <c r="CB25" i="3" s="1"/>
  <c r="CB68" i="3" s="1"/>
  <c r="CB92" i="3" s="1"/>
  <c r="CB131" i="3" s="1"/>
  <c r="CB49" i="3"/>
  <c r="CC24" i="3" s="1"/>
  <c r="CC37" i="3" s="1"/>
  <c r="CC38" i="3" s="1"/>
  <c r="CE46" i="3"/>
  <c r="CF21" i="3" s="1"/>
  <c r="CF46" i="3" s="1"/>
  <c r="BZ51" i="3"/>
  <c r="CA26" i="3" s="1"/>
  <c r="CC48" i="3"/>
  <c r="CD23" i="3" s="1"/>
  <c r="CC60" i="3"/>
  <c r="CC84" i="3" s="1"/>
  <c r="BU56" i="3"/>
  <c r="BV31" i="3" s="1"/>
  <c r="BU39" i="3"/>
  <c r="BY52" i="3"/>
  <c r="BZ27" i="3" s="1"/>
  <c r="CH43" i="3"/>
  <c r="CI18" i="3" s="1"/>
  <c r="BW54" i="3"/>
  <c r="BX29" i="3" s="1"/>
  <c r="CC96" i="3"/>
  <c r="CI42" i="3"/>
  <c r="CJ17" i="3" s="1"/>
  <c r="CH19" i="3"/>
  <c r="CH34" i="3" s="1"/>
  <c r="CC61" i="3" l="1"/>
  <c r="CC85" i="3" s="1"/>
  <c r="CC97" i="3"/>
  <c r="CB99" i="3"/>
  <c r="CA126" i="3"/>
  <c r="CB62" i="3"/>
  <c r="CB86" i="3" s="1"/>
  <c r="CB125" i="3" s="1"/>
  <c r="CA128" i="3"/>
  <c r="CB64" i="3"/>
  <c r="CB88" i="3" s="1"/>
  <c r="CB127" i="3" s="1"/>
  <c r="CA105" i="3"/>
  <c r="BZ132" i="3"/>
  <c r="CC104" i="3"/>
  <c r="CD122" i="3"/>
  <c r="CE95" i="3"/>
  <c r="CA130" i="3"/>
  <c r="CA125" i="3"/>
  <c r="CB98" i="3"/>
  <c r="CA129" i="3"/>
  <c r="CB102" i="3"/>
  <c r="CB65" i="3"/>
  <c r="CB89" i="3" s="1"/>
  <c r="CB67" i="3"/>
  <c r="CB91" i="3" s="1"/>
  <c r="CB63" i="3"/>
  <c r="CB87" i="3" s="1"/>
  <c r="CB66" i="3"/>
  <c r="CB90" i="3" s="1"/>
  <c r="CE59" i="3"/>
  <c r="CE83" i="3" s="1"/>
  <c r="CC123" i="3"/>
  <c r="CG45" i="3"/>
  <c r="CH20" i="3" s="1"/>
  <c r="CH45" i="3" s="1"/>
  <c r="BX54" i="3"/>
  <c r="BY29" i="3" s="1"/>
  <c r="CI43" i="3"/>
  <c r="CJ18" i="3" s="1"/>
  <c r="CC49" i="3"/>
  <c r="CD24" i="3" s="1"/>
  <c r="CD37" i="3" s="1"/>
  <c r="CD38" i="3" s="1"/>
  <c r="BV56" i="3"/>
  <c r="BW31" i="3" s="1"/>
  <c r="BV39" i="3"/>
  <c r="BZ52" i="3"/>
  <c r="CA27" i="3" s="1"/>
  <c r="CD48" i="3"/>
  <c r="CE23" i="3" s="1"/>
  <c r="CD61" i="3"/>
  <c r="CD85" i="3" s="1"/>
  <c r="CD60" i="3"/>
  <c r="CD84" i="3" s="1"/>
  <c r="BW55" i="3"/>
  <c r="BX30" i="3" s="1"/>
  <c r="CB50" i="3"/>
  <c r="CC25" i="3" s="1"/>
  <c r="CD97" i="3"/>
  <c r="CF22" i="3"/>
  <c r="CF59" i="3" s="1"/>
  <c r="CF83" i="3" s="1"/>
  <c r="CG95" i="3" s="1"/>
  <c r="CA51" i="3"/>
  <c r="CB26" i="3" s="1"/>
  <c r="CD96" i="3"/>
  <c r="CC124" i="3"/>
  <c r="BY53" i="3"/>
  <c r="BZ28" i="3" s="1"/>
  <c r="CH44" i="3"/>
  <c r="CI19" i="3" s="1"/>
  <c r="CI44" i="3" s="1"/>
  <c r="CG21" i="3"/>
  <c r="CJ42" i="3"/>
  <c r="CK17" i="3" s="1"/>
  <c r="CC98" i="3" l="1"/>
  <c r="CC100" i="3"/>
  <c r="CF95" i="3"/>
  <c r="CE122" i="3"/>
  <c r="CA132" i="3"/>
  <c r="CC67" i="3"/>
  <c r="CC91" i="3" s="1"/>
  <c r="CD103" i="3" s="1"/>
  <c r="CC68" i="3"/>
  <c r="CC92" i="3" s="1"/>
  <c r="CC64" i="3"/>
  <c r="CC88" i="3" s="1"/>
  <c r="CC62" i="3"/>
  <c r="CC86" i="3" s="1"/>
  <c r="CC63" i="3"/>
  <c r="CC87" i="3" s="1"/>
  <c r="CC66" i="3"/>
  <c r="CC90" i="3" s="1"/>
  <c r="CC65" i="3"/>
  <c r="CC89" i="3" s="1"/>
  <c r="CD101" i="3" s="1"/>
  <c r="CF122" i="3"/>
  <c r="CI34" i="3"/>
  <c r="CB128" i="3"/>
  <c r="CC101" i="3"/>
  <c r="CB105" i="3"/>
  <c r="CB126" i="3"/>
  <c r="CC99" i="3"/>
  <c r="CB129" i="3"/>
  <c r="CC102" i="3"/>
  <c r="CB130" i="3"/>
  <c r="CC103" i="3"/>
  <c r="CD123" i="3"/>
  <c r="CD124" i="3"/>
  <c r="BX55" i="3"/>
  <c r="BY30" i="3" s="1"/>
  <c r="BZ53" i="3"/>
  <c r="CA28" i="3" s="1"/>
  <c r="CB51" i="3"/>
  <c r="CC26" i="3" s="1"/>
  <c r="CD49" i="3"/>
  <c r="CE24" i="3" s="1"/>
  <c r="CE37" i="3" s="1"/>
  <c r="CE38" i="3" s="1"/>
  <c r="CA52" i="3"/>
  <c r="CB27" i="3" s="1"/>
  <c r="BW56" i="3"/>
  <c r="BX31" i="3" s="1"/>
  <c r="BW39" i="3"/>
  <c r="CC50" i="3"/>
  <c r="CD25" i="3" s="1"/>
  <c r="CD64" i="3" s="1"/>
  <c r="CD88" i="3" s="1"/>
  <c r="CE100" i="3" s="1"/>
  <c r="CF47" i="3"/>
  <c r="CG22" i="3" s="1"/>
  <c r="CG59" i="3" s="1"/>
  <c r="CG83" i="3" s="1"/>
  <c r="CG122" i="3" s="1"/>
  <c r="CJ43" i="3"/>
  <c r="CK18" i="3" s="1"/>
  <c r="CE97" i="3"/>
  <c r="CE48" i="3"/>
  <c r="CF23" i="3" s="1"/>
  <c r="CE60" i="3"/>
  <c r="CE84" i="3" s="1"/>
  <c r="CE96" i="3"/>
  <c r="BY54" i="3"/>
  <c r="BZ29" i="3" s="1"/>
  <c r="CG46" i="3"/>
  <c r="CH21" i="3" s="1"/>
  <c r="CI20" i="3"/>
  <c r="CK42" i="3"/>
  <c r="CL17" i="3" s="1"/>
  <c r="CJ19" i="3"/>
  <c r="CJ34" i="3" s="1"/>
  <c r="CC130" i="3" l="1"/>
  <c r="CB132" i="3"/>
  <c r="CD127" i="3"/>
  <c r="CC126" i="3"/>
  <c r="CD99" i="3"/>
  <c r="CC125" i="3"/>
  <c r="CD98" i="3"/>
  <c r="CC127" i="3"/>
  <c r="CD100" i="3"/>
  <c r="CC128" i="3"/>
  <c r="CD68" i="3"/>
  <c r="CD92" i="3" s="1"/>
  <c r="CD62" i="3"/>
  <c r="CD86" i="3" s="1"/>
  <c r="CD66" i="3"/>
  <c r="CD90" i="3" s="1"/>
  <c r="CD65" i="3"/>
  <c r="CD89" i="3" s="1"/>
  <c r="CD67" i="3"/>
  <c r="CD91" i="3" s="1"/>
  <c r="CH95" i="3"/>
  <c r="CD104" i="3"/>
  <c r="CC131" i="3"/>
  <c r="CE66" i="3"/>
  <c r="CE90" i="3" s="1"/>
  <c r="CF102" i="3" s="1"/>
  <c r="CD63" i="3"/>
  <c r="CD87" i="3" s="1"/>
  <c r="CE61" i="3"/>
  <c r="CE85" i="3" s="1"/>
  <c r="CF97" i="3" s="1"/>
  <c r="CC129" i="3"/>
  <c r="CD102" i="3"/>
  <c r="CC105" i="3"/>
  <c r="CE49" i="3"/>
  <c r="CD50" i="3"/>
  <c r="CE25" i="3" s="1"/>
  <c r="CK43" i="3"/>
  <c r="CL18" i="3" s="1"/>
  <c r="BX56" i="3"/>
  <c r="BY31" i="3" s="1"/>
  <c r="BX39" i="3"/>
  <c r="BZ54" i="3"/>
  <c r="CA29" i="3" s="1"/>
  <c r="CB52" i="3"/>
  <c r="CC27" i="3" s="1"/>
  <c r="CC51" i="3"/>
  <c r="CD26" i="3" s="1"/>
  <c r="CF60" i="3"/>
  <c r="CF84" i="3" s="1"/>
  <c r="CF48" i="3"/>
  <c r="CG23" i="3" s="1"/>
  <c r="CF96" i="3"/>
  <c r="CF24" i="3"/>
  <c r="CF49" i="3" s="1"/>
  <c r="BY55" i="3"/>
  <c r="BZ30" i="3" s="1"/>
  <c r="CH46" i="3"/>
  <c r="CI21" i="3" s="1"/>
  <c r="CA53" i="3"/>
  <c r="CB28" i="3" s="1"/>
  <c r="CJ44" i="3"/>
  <c r="CK19" i="3" s="1"/>
  <c r="CK44" i="3" s="1"/>
  <c r="CE123" i="3"/>
  <c r="CI45" i="3"/>
  <c r="CJ20" i="3" s="1"/>
  <c r="CG47" i="3"/>
  <c r="CH22" i="3" s="1"/>
  <c r="CL42" i="3"/>
  <c r="CM17" i="3" s="1"/>
  <c r="CD128" i="3" l="1"/>
  <c r="CE101" i="3"/>
  <c r="CD131" i="3"/>
  <c r="CE104" i="3"/>
  <c r="CD129" i="3"/>
  <c r="CE102" i="3"/>
  <c r="CC132" i="3"/>
  <c r="CE129" i="3"/>
  <c r="CE63" i="3"/>
  <c r="CE87" i="3" s="1"/>
  <c r="CF99" i="3" s="1"/>
  <c r="CD126" i="3"/>
  <c r="CE99" i="3"/>
  <c r="CD125" i="3"/>
  <c r="CE98" i="3"/>
  <c r="CE124" i="3"/>
  <c r="CK34" i="3"/>
  <c r="CH59" i="3"/>
  <c r="CH83" i="3" s="1"/>
  <c r="CE67" i="3"/>
  <c r="CE91" i="3" s="1"/>
  <c r="CF103" i="3" s="1"/>
  <c r="CE64" i="3"/>
  <c r="CE88" i="3" s="1"/>
  <c r="CE62" i="3"/>
  <c r="CE86" i="3" s="1"/>
  <c r="CE65" i="3"/>
  <c r="CE89" i="3" s="1"/>
  <c r="CE68" i="3"/>
  <c r="CE92" i="3" s="1"/>
  <c r="CD130" i="3"/>
  <c r="CE103" i="3"/>
  <c r="CD105" i="3"/>
  <c r="CF61" i="3"/>
  <c r="CF85" i="3" s="1"/>
  <c r="CG97" i="3" s="1"/>
  <c r="CF37" i="3"/>
  <c r="CF38" i="3" s="1"/>
  <c r="CF123" i="3"/>
  <c r="BY56" i="3"/>
  <c r="BZ31" i="3" s="1"/>
  <c r="BY39" i="3"/>
  <c r="CB53" i="3"/>
  <c r="CC28" i="3" s="1"/>
  <c r="CD51" i="3"/>
  <c r="CE26" i="3" s="1"/>
  <c r="CH47" i="3"/>
  <c r="CI22" i="3" s="1"/>
  <c r="CE50" i="3"/>
  <c r="CF25" i="3" s="1"/>
  <c r="CF65" i="3" s="1"/>
  <c r="CF89" i="3" s="1"/>
  <c r="CG101" i="3" s="1"/>
  <c r="CI46" i="3"/>
  <c r="CJ21" i="3" s="1"/>
  <c r="BZ55" i="3"/>
  <c r="CA30" i="3" s="1"/>
  <c r="CG60" i="3"/>
  <c r="CG84" i="3" s="1"/>
  <c r="CG48" i="3"/>
  <c r="CH23" i="3" s="1"/>
  <c r="CG24" i="3"/>
  <c r="CG37" i="3" s="1"/>
  <c r="CG38" i="3" s="1"/>
  <c r="CJ45" i="3"/>
  <c r="CK20" i="3" s="1"/>
  <c r="CG96" i="3"/>
  <c r="CA54" i="3"/>
  <c r="CB29" i="3" s="1"/>
  <c r="CL43" i="3"/>
  <c r="CM18" i="3" s="1"/>
  <c r="CC52" i="3"/>
  <c r="CD27" i="3" s="1"/>
  <c r="CM42" i="3"/>
  <c r="CN17" i="3" s="1"/>
  <c r="CL19" i="3"/>
  <c r="CL44" i="3" s="1"/>
  <c r="CF104" i="3" l="1"/>
  <c r="CE131" i="3"/>
  <c r="CF101" i="3"/>
  <c r="CE128" i="3"/>
  <c r="CF63" i="3"/>
  <c r="CF87" i="3" s="1"/>
  <c r="CG99" i="3" s="1"/>
  <c r="CF62" i="3"/>
  <c r="CF86" i="3" s="1"/>
  <c r="CF68" i="3"/>
  <c r="CF92" i="3" s="1"/>
  <c r="CF131" i="3" s="1"/>
  <c r="CF64" i="3"/>
  <c r="CF88" i="3" s="1"/>
  <c r="CG100" i="3" s="1"/>
  <c r="CF66" i="3"/>
  <c r="CF90" i="3" s="1"/>
  <c r="CF129" i="3" s="1"/>
  <c r="CL34" i="3"/>
  <c r="CG61" i="3"/>
  <c r="CG85" i="3" s="1"/>
  <c r="CH97" i="3" s="1"/>
  <c r="CF128" i="3"/>
  <c r="CF124" i="3"/>
  <c r="CE125" i="3"/>
  <c r="CF98" i="3"/>
  <c r="CF67" i="3"/>
  <c r="CF91" i="3" s="1"/>
  <c r="CE126" i="3"/>
  <c r="CF100" i="3"/>
  <c r="CE127" i="3"/>
  <c r="CE130" i="3"/>
  <c r="CG67" i="3"/>
  <c r="CG91" i="3" s="1"/>
  <c r="CH103" i="3" s="1"/>
  <c r="CE105" i="3"/>
  <c r="CI59" i="3"/>
  <c r="CI83" i="3" s="1"/>
  <c r="CJ95" i="3" s="1"/>
  <c r="CI95" i="3"/>
  <c r="CH122" i="3"/>
  <c r="CD132" i="3"/>
  <c r="CJ46" i="3"/>
  <c r="CK21" i="3" s="1"/>
  <c r="CG123" i="3"/>
  <c r="CM43" i="3"/>
  <c r="CN18" i="3" s="1"/>
  <c r="CM19" i="3"/>
  <c r="CM44" i="3" s="1"/>
  <c r="CH48" i="3"/>
  <c r="CI23" i="3" s="1"/>
  <c r="CH60" i="3"/>
  <c r="CH84" i="3" s="1"/>
  <c r="CA55" i="3"/>
  <c r="CB30" i="3" s="1"/>
  <c r="CF50" i="3"/>
  <c r="CG25" i="3" s="1"/>
  <c r="CG65" i="3" s="1"/>
  <c r="CG89" i="3" s="1"/>
  <c r="CB54" i="3"/>
  <c r="CC29" i="3" s="1"/>
  <c r="CI47" i="3"/>
  <c r="CJ22" i="3" s="1"/>
  <c r="CJ59" i="3" s="1"/>
  <c r="CJ83" i="3" s="1"/>
  <c r="CD52" i="3"/>
  <c r="CE27" i="3" s="1"/>
  <c r="CE51" i="3"/>
  <c r="CF26" i="3" s="1"/>
  <c r="CC53" i="3"/>
  <c r="CD28" i="3" s="1"/>
  <c r="BZ56" i="3"/>
  <c r="CA31" i="3" s="1"/>
  <c r="BZ39" i="3"/>
  <c r="CG49" i="3"/>
  <c r="CH24" i="3" s="1"/>
  <c r="CH37" i="3" s="1"/>
  <c r="CH38" i="3" s="1"/>
  <c r="CH96" i="3"/>
  <c r="CK45" i="3"/>
  <c r="CL20" i="3" s="1"/>
  <c r="CN42" i="3"/>
  <c r="CO17" i="3" s="1"/>
  <c r="CG102" i="3" l="1"/>
  <c r="CF126" i="3"/>
  <c r="CI122" i="3"/>
  <c r="CG104" i="3"/>
  <c r="CG124" i="3"/>
  <c r="CF127" i="3"/>
  <c r="CJ122" i="3"/>
  <c r="CG62" i="3"/>
  <c r="CG86" i="3" s="1"/>
  <c r="CG125" i="3" s="1"/>
  <c r="CF125" i="3"/>
  <c r="CG98" i="3"/>
  <c r="CG64" i="3"/>
  <c r="CG88" i="3" s="1"/>
  <c r="CG127" i="3" s="1"/>
  <c r="CG128" i="3"/>
  <c r="CH101" i="3"/>
  <c r="CG66" i="3"/>
  <c r="CG90" i="3" s="1"/>
  <c r="CG63" i="3"/>
  <c r="CG87" i="3" s="1"/>
  <c r="CK95" i="3"/>
  <c r="CG68" i="3"/>
  <c r="CG92" i="3" s="1"/>
  <c r="CF105" i="3"/>
  <c r="CH61" i="3"/>
  <c r="CH85" i="3" s="1"/>
  <c r="CH124" i="3" s="1"/>
  <c r="CE132" i="3"/>
  <c r="CG130" i="3"/>
  <c r="CF130" i="3"/>
  <c r="CG103" i="3"/>
  <c r="CM34" i="3"/>
  <c r="CK46" i="3"/>
  <c r="CL21" i="3" s="1"/>
  <c r="CL46" i="3" s="1"/>
  <c r="CH123" i="3"/>
  <c r="CG50" i="3"/>
  <c r="CH25" i="3" s="1"/>
  <c r="CH62" i="3" s="1"/>
  <c r="CH86" i="3" s="1"/>
  <c r="CI98" i="3" s="1"/>
  <c r="CH49" i="3"/>
  <c r="CI24" i="3" s="1"/>
  <c r="CI37" i="3" s="1"/>
  <c r="CI38" i="3" s="1"/>
  <c r="CC54" i="3"/>
  <c r="CD29" i="3" s="1"/>
  <c r="CI60" i="3"/>
  <c r="CI84" i="3" s="1"/>
  <c r="CI48" i="3"/>
  <c r="CJ23" i="3" s="1"/>
  <c r="CD53" i="3"/>
  <c r="CE28" i="3" s="1"/>
  <c r="CA56" i="3"/>
  <c r="CB31" i="3" s="1"/>
  <c r="CA39" i="3"/>
  <c r="CF51" i="3"/>
  <c r="CG26" i="3" s="1"/>
  <c r="CJ47" i="3"/>
  <c r="CK22" i="3" s="1"/>
  <c r="CB55" i="3"/>
  <c r="CC30" i="3" s="1"/>
  <c r="CE52" i="3"/>
  <c r="CF27" i="3" s="1"/>
  <c r="CL45" i="3"/>
  <c r="CM20" i="3" s="1"/>
  <c r="CI96" i="3"/>
  <c r="CN43" i="3"/>
  <c r="CO18" i="3" s="1"/>
  <c r="CN19" i="3"/>
  <c r="CN34" i="3" s="1"/>
  <c r="CO42" i="3"/>
  <c r="CP17" i="3" s="1"/>
  <c r="CH63" i="3" l="1"/>
  <c r="CH87" i="3" s="1"/>
  <c r="CH65" i="3"/>
  <c r="CH89" i="3" s="1"/>
  <c r="CI101" i="3" s="1"/>
  <c r="CI61" i="3"/>
  <c r="CI85" i="3" s="1"/>
  <c r="CF132" i="3"/>
  <c r="CH100" i="3"/>
  <c r="CH98" i="3"/>
  <c r="CH126" i="3"/>
  <c r="CG105" i="3"/>
  <c r="CH102" i="3"/>
  <c r="CG129" i="3"/>
  <c r="CG131" i="3"/>
  <c r="CH104" i="3"/>
  <c r="CH64" i="3"/>
  <c r="CH88" i="3" s="1"/>
  <c r="CH68" i="3"/>
  <c r="CH92" i="3" s="1"/>
  <c r="CH66" i="3"/>
  <c r="CH90" i="3" s="1"/>
  <c r="CK59" i="3"/>
  <c r="CK83" i="3" s="1"/>
  <c r="CI99" i="3"/>
  <c r="CH125" i="3"/>
  <c r="CI97" i="3"/>
  <c r="CG126" i="3"/>
  <c r="CH99" i="3"/>
  <c r="CH67" i="3"/>
  <c r="CH91" i="3" s="1"/>
  <c r="CI123" i="3"/>
  <c r="CE53" i="3"/>
  <c r="CF28" i="3" s="1"/>
  <c r="CB56" i="3"/>
  <c r="CC31" i="3" s="1"/>
  <c r="CB39" i="3"/>
  <c r="CD54" i="3"/>
  <c r="CE29" i="3" s="1"/>
  <c r="CC55" i="3"/>
  <c r="CD30" i="3" s="1"/>
  <c r="CO43" i="3"/>
  <c r="CP18" i="3" s="1"/>
  <c r="CJ48" i="3"/>
  <c r="CK23" i="3" s="1"/>
  <c r="CJ60" i="3"/>
  <c r="CJ84" i="3" s="1"/>
  <c r="CG51" i="3"/>
  <c r="CH26" i="3" s="1"/>
  <c r="CF52" i="3"/>
  <c r="CG27" i="3" s="1"/>
  <c r="CJ97" i="3"/>
  <c r="CN44" i="3"/>
  <c r="CO19" i="3" s="1"/>
  <c r="CO34" i="3" s="1"/>
  <c r="CI49" i="3"/>
  <c r="CJ24" i="3" s="1"/>
  <c r="CJ37" i="3" s="1"/>
  <c r="CJ38" i="3" s="1"/>
  <c r="CK47" i="3"/>
  <c r="CL22" i="3" s="1"/>
  <c r="CH50" i="3"/>
  <c r="CI25" i="3" s="1"/>
  <c r="CJ96" i="3"/>
  <c r="CM45" i="3"/>
  <c r="CN20" i="3" s="1"/>
  <c r="CM21" i="3"/>
  <c r="CI124" i="3"/>
  <c r="CP42" i="3"/>
  <c r="CQ17" i="3" s="1"/>
  <c r="CH128" i="3" l="1"/>
  <c r="CG132" i="3"/>
  <c r="CH105" i="3"/>
  <c r="CJ61" i="3"/>
  <c r="CJ85" i="3" s="1"/>
  <c r="CK97" i="3" s="1"/>
  <c r="CH130" i="3"/>
  <c r="CI103" i="3"/>
  <c r="CK122" i="3"/>
  <c r="CL95" i="3"/>
  <c r="CI100" i="3"/>
  <c r="CH127" i="3"/>
  <c r="CH129" i="3"/>
  <c r="CI102" i="3"/>
  <c r="CI66" i="3"/>
  <c r="CI90" i="3" s="1"/>
  <c r="CI67" i="3"/>
  <c r="CI91" i="3" s="1"/>
  <c r="CJ103" i="3" s="1"/>
  <c r="CI63" i="3"/>
  <c r="CI87" i="3" s="1"/>
  <c r="CI68" i="3"/>
  <c r="CI92" i="3" s="1"/>
  <c r="CI64" i="3"/>
  <c r="CI88" i="3" s="1"/>
  <c r="CI65" i="3"/>
  <c r="CI89" i="3" s="1"/>
  <c r="CI62" i="3"/>
  <c r="CI86" i="3" s="1"/>
  <c r="CH131" i="3"/>
  <c r="CI104" i="3"/>
  <c r="CL59" i="3"/>
  <c r="CL83" i="3" s="1"/>
  <c r="CH51" i="3"/>
  <c r="CI26" i="3" s="1"/>
  <c r="CD55" i="3"/>
  <c r="CE30" i="3" s="1"/>
  <c r="CG52" i="3"/>
  <c r="CH27" i="3" s="1"/>
  <c r="CE54" i="3"/>
  <c r="CF29" i="3" s="1"/>
  <c r="CO44" i="3"/>
  <c r="CP19" i="3" s="1"/>
  <c r="CP34" i="3" s="1"/>
  <c r="CK96" i="3"/>
  <c r="CN45" i="3"/>
  <c r="CO20" i="3" s="1"/>
  <c r="CJ49" i="3"/>
  <c r="CK24" i="3" s="1"/>
  <c r="CK37" i="3" s="1"/>
  <c r="CK38" i="3" s="1"/>
  <c r="CM46" i="3"/>
  <c r="CN21" i="3" s="1"/>
  <c r="CI50" i="3"/>
  <c r="CJ25" i="3" s="1"/>
  <c r="CP43" i="3"/>
  <c r="CQ18" i="3" s="1"/>
  <c r="CC56" i="3"/>
  <c r="CD31" i="3" s="1"/>
  <c r="CC39" i="3"/>
  <c r="CK48" i="3"/>
  <c r="CL23" i="3" s="1"/>
  <c r="CK60" i="3"/>
  <c r="CK84" i="3" s="1"/>
  <c r="CL47" i="3"/>
  <c r="CM22" i="3" s="1"/>
  <c r="CF53" i="3"/>
  <c r="CG28" i="3" s="1"/>
  <c r="CJ123" i="3"/>
  <c r="CQ42" i="3"/>
  <c r="CR17" i="3" s="1"/>
  <c r="CJ124" i="3" l="1"/>
  <c r="CI130" i="3"/>
  <c r="CH132" i="3"/>
  <c r="CI105" i="3"/>
  <c r="CI131" i="3"/>
  <c r="CJ104" i="3"/>
  <c r="CI125" i="3"/>
  <c r="CJ98" i="3"/>
  <c r="CJ99" i="3"/>
  <c r="CI126" i="3"/>
  <c r="CI128" i="3"/>
  <c r="CJ101" i="3"/>
  <c r="CI129" i="3"/>
  <c r="CJ102" i="3"/>
  <c r="CJ65" i="3"/>
  <c r="CJ89" i="3" s="1"/>
  <c r="CJ66" i="3"/>
  <c r="CJ90" i="3" s="1"/>
  <c r="CK102" i="3" s="1"/>
  <c r="CJ68" i="3"/>
  <c r="CJ92" i="3" s="1"/>
  <c r="CJ67" i="3"/>
  <c r="CJ91" i="3" s="1"/>
  <c r="CK103" i="3" s="1"/>
  <c r="CJ64" i="3"/>
  <c r="CJ88" i="3" s="1"/>
  <c r="CK100" i="3" s="1"/>
  <c r="CJ62" i="3"/>
  <c r="CJ86" i="3" s="1"/>
  <c r="CJ63" i="3"/>
  <c r="CJ87" i="3" s="1"/>
  <c r="CK99" i="3" s="1"/>
  <c r="CJ100" i="3"/>
  <c r="CI127" i="3"/>
  <c r="CM95" i="3"/>
  <c r="CL122" i="3"/>
  <c r="CK61" i="3"/>
  <c r="CK85" i="3" s="1"/>
  <c r="CK124" i="3" s="1"/>
  <c r="CM47" i="3"/>
  <c r="CN22" i="3" s="1"/>
  <c r="CM59" i="3"/>
  <c r="CM83" i="3" s="1"/>
  <c r="CK123" i="3"/>
  <c r="CD56" i="3"/>
  <c r="CE31" i="3" s="1"/>
  <c r="CD39" i="3"/>
  <c r="CP44" i="3"/>
  <c r="CQ19" i="3" s="1"/>
  <c r="CQ34" i="3" s="1"/>
  <c r="CH52" i="3"/>
  <c r="CI27" i="3" s="1"/>
  <c r="CL48" i="3"/>
  <c r="CM23" i="3" s="1"/>
  <c r="CL60" i="3"/>
  <c r="CL84" i="3" s="1"/>
  <c r="CG53" i="3"/>
  <c r="CH28" i="3" s="1"/>
  <c r="CO45" i="3"/>
  <c r="CP20" i="3" s="1"/>
  <c r="CJ50" i="3"/>
  <c r="CK25" i="3" s="1"/>
  <c r="CN46" i="3"/>
  <c r="CO21" i="3" s="1"/>
  <c r="CO46" i="3" s="1"/>
  <c r="CE55" i="3"/>
  <c r="CF30" i="3" s="1"/>
  <c r="CK49" i="3"/>
  <c r="CL24" i="3" s="1"/>
  <c r="CL37" i="3" s="1"/>
  <c r="CL38" i="3" s="1"/>
  <c r="CQ43" i="3"/>
  <c r="CR18" i="3" s="1"/>
  <c r="CF54" i="3"/>
  <c r="CG29" i="3" s="1"/>
  <c r="CL96" i="3"/>
  <c r="CI51" i="3"/>
  <c r="CJ26" i="3" s="1"/>
  <c r="CR42" i="3"/>
  <c r="CS17" i="3" s="1"/>
  <c r="CL97" i="3" l="1"/>
  <c r="CN59" i="3"/>
  <c r="CN83" i="3" s="1"/>
  <c r="CO95" i="3" s="1"/>
  <c r="CJ131" i="3"/>
  <c r="CK104" i="3"/>
  <c r="CJ105" i="3"/>
  <c r="CJ130" i="3"/>
  <c r="CJ127" i="3"/>
  <c r="CI132" i="3"/>
  <c r="CM122" i="3"/>
  <c r="CN95" i="3"/>
  <c r="CJ126" i="3"/>
  <c r="CJ129" i="3"/>
  <c r="CJ125" i="3"/>
  <c r="CK98" i="3"/>
  <c r="CK62" i="3"/>
  <c r="CK86" i="3" s="1"/>
  <c r="CL98" i="3" s="1"/>
  <c r="CK68" i="3"/>
  <c r="CK92" i="3" s="1"/>
  <c r="CK67" i="3"/>
  <c r="CK91" i="3" s="1"/>
  <c r="CL103" i="3" s="1"/>
  <c r="CK66" i="3"/>
  <c r="CK90" i="3" s="1"/>
  <c r="CK63" i="3"/>
  <c r="CK87" i="3" s="1"/>
  <c r="CK65" i="3"/>
  <c r="CK89" i="3" s="1"/>
  <c r="CL101" i="3" s="1"/>
  <c r="CK64" i="3"/>
  <c r="CK88" i="3" s="1"/>
  <c r="CL100" i="3" s="1"/>
  <c r="CJ128" i="3"/>
  <c r="CK101" i="3"/>
  <c r="CN122" i="3"/>
  <c r="CL61" i="3"/>
  <c r="CL85" i="3" s="1"/>
  <c r="CL124" i="3" s="1"/>
  <c r="CP45" i="3"/>
  <c r="CQ20" i="3" s="1"/>
  <c r="CP21" i="3"/>
  <c r="CP46" i="3" s="1"/>
  <c r="CK50" i="3"/>
  <c r="CL25" i="3" s="1"/>
  <c r="CL65" i="3" s="1"/>
  <c r="CL89" i="3" s="1"/>
  <c r="CI52" i="3"/>
  <c r="CJ27" i="3" s="1"/>
  <c r="CF55" i="3"/>
  <c r="CG30" i="3" s="1"/>
  <c r="CR43" i="3"/>
  <c r="CS18" i="3" s="1"/>
  <c r="CL49" i="3"/>
  <c r="CM24" i="3" s="1"/>
  <c r="CM37" i="3" s="1"/>
  <c r="CM38" i="3" s="1"/>
  <c r="CH53" i="3"/>
  <c r="CI28" i="3" s="1"/>
  <c r="CJ51" i="3"/>
  <c r="CK26" i="3" s="1"/>
  <c r="CM96" i="3"/>
  <c r="CM60" i="3"/>
  <c r="CM84" i="3" s="1"/>
  <c r="CM48" i="3"/>
  <c r="CN23" i="3" s="1"/>
  <c r="CN47" i="3"/>
  <c r="CO22" i="3" s="1"/>
  <c r="CO47" i="3" s="1"/>
  <c r="CE56" i="3"/>
  <c r="CF31" i="3" s="1"/>
  <c r="CE39" i="3"/>
  <c r="CL123" i="3"/>
  <c r="CG54" i="3"/>
  <c r="CH29" i="3" s="1"/>
  <c r="CQ44" i="3"/>
  <c r="CR19" i="3" s="1"/>
  <c r="CR34" i="3" s="1"/>
  <c r="CS42" i="3"/>
  <c r="CT17" i="3" s="1"/>
  <c r="CL128" i="3" l="1"/>
  <c r="CM101" i="3"/>
  <c r="CK125" i="3"/>
  <c r="CK130" i="3"/>
  <c r="CL63" i="3"/>
  <c r="CL87" i="3" s="1"/>
  <c r="CL126" i="3" s="1"/>
  <c r="CL64" i="3"/>
  <c r="CL88" i="3" s="1"/>
  <c r="CL68" i="3"/>
  <c r="CL92" i="3" s="1"/>
  <c r="CL131" i="3" s="1"/>
  <c r="CL67" i="3"/>
  <c r="CL91" i="3" s="1"/>
  <c r="CL130" i="3" s="1"/>
  <c r="CM61" i="3"/>
  <c r="CM85" i="3" s="1"/>
  <c r="CN97" i="3" s="1"/>
  <c r="CO59" i="3"/>
  <c r="CO83" i="3" s="1"/>
  <c r="CM97" i="3"/>
  <c r="CK127" i="3"/>
  <c r="CK105" i="3"/>
  <c r="CJ132" i="3"/>
  <c r="CK129" i="3"/>
  <c r="CL102" i="3"/>
  <c r="CK128" i="3"/>
  <c r="CK126" i="3"/>
  <c r="CL99" i="3"/>
  <c r="CK131" i="3"/>
  <c r="CL104" i="3"/>
  <c r="CL62" i="3"/>
  <c r="CL86" i="3" s="1"/>
  <c r="CL66" i="3"/>
  <c r="CL90" i="3" s="1"/>
  <c r="CP22" i="3"/>
  <c r="CM123" i="3"/>
  <c r="CF56" i="3"/>
  <c r="CG31" i="3" s="1"/>
  <c r="CF39" i="3"/>
  <c r="CJ52" i="3"/>
  <c r="CK27" i="3" s="1"/>
  <c r="CR44" i="3"/>
  <c r="CS19" i="3" s="1"/>
  <c r="CS34" i="3" s="1"/>
  <c r="CL50" i="3"/>
  <c r="CM25" i="3" s="1"/>
  <c r="CK51" i="3"/>
  <c r="CL26" i="3" s="1"/>
  <c r="CG55" i="3"/>
  <c r="CH30" i="3" s="1"/>
  <c r="CM49" i="3"/>
  <c r="CN24" i="3" s="1"/>
  <c r="CN37" i="3" s="1"/>
  <c r="CN38" i="3" s="1"/>
  <c r="CN96" i="3"/>
  <c r="CN60" i="3"/>
  <c r="CN84" i="3" s="1"/>
  <c r="CN48" i="3"/>
  <c r="CO23" i="3" s="1"/>
  <c r="CQ45" i="3"/>
  <c r="CR20" i="3" s="1"/>
  <c r="CS43" i="3"/>
  <c r="CT18" i="3" s="1"/>
  <c r="CH54" i="3"/>
  <c r="CI29" i="3" s="1"/>
  <c r="CI53" i="3"/>
  <c r="CJ28" i="3" s="1"/>
  <c r="CQ21" i="3"/>
  <c r="CT42" i="3"/>
  <c r="CU17" i="3" s="1"/>
  <c r="CN61" i="3" l="1"/>
  <c r="CN85" i="3" s="1"/>
  <c r="CM104" i="3"/>
  <c r="CM103" i="3"/>
  <c r="CM124" i="3"/>
  <c r="CM99" i="3"/>
  <c r="CM100" i="3"/>
  <c r="CL127" i="3"/>
  <c r="CM64" i="3"/>
  <c r="CM88" i="3" s="1"/>
  <c r="CM67" i="3"/>
  <c r="CM91" i="3" s="1"/>
  <c r="CM65" i="3"/>
  <c r="CM89" i="3" s="1"/>
  <c r="CM68" i="3"/>
  <c r="CM92" i="3" s="1"/>
  <c r="CM62" i="3"/>
  <c r="CM86" i="3" s="1"/>
  <c r="CM63" i="3"/>
  <c r="CM87" i="3" s="1"/>
  <c r="CM66" i="3"/>
  <c r="CM90" i="3" s="1"/>
  <c r="CL129" i="3"/>
  <c r="CM102" i="3"/>
  <c r="CK132" i="3"/>
  <c r="CL125" i="3"/>
  <c r="CM98" i="3"/>
  <c r="CP47" i="3"/>
  <c r="CQ22" i="3" s="1"/>
  <c r="CP59" i="3"/>
  <c r="CP83" i="3" s="1"/>
  <c r="CQ95" i="3" s="1"/>
  <c r="CL105" i="3"/>
  <c r="CP95" i="3"/>
  <c r="CO122" i="3"/>
  <c r="CN123" i="3"/>
  <c r="CN124" i="3"/>
  <c r="CJ53" i="3"/>
  <c r="CK28" i="3" s="1"/>
  <c r="CI54" i="3"/>
  <c r="CJ29" i="3" s="1"/>
  <c r="CO48" i="3"/>
  <c r="CP23" i="3" s="1"/>
  <c r="CO60" i="3"/>
  <c r="CO84" i="3" s="1"/>
  <c r="CR45" i="3"/>
  <c r="CS20" i="3" s="1"/>
  <c r="CN49" i="3"/>
  <c r="CO24" i="3" s="1"/>
  <c r="CO37" i="3" s="1"/>
  <c r="CO38" i="3" s="1"/>
  <c r="CL51" i="3"/>
  <c r="CM26" i="3" s="1"/>
  <c r="CS44" i="3"/>
  <c r="CT19" i="3" s="1"/>
  <c r="CT34" i="3" s="1"/>
  <c r="CK52" i="3"/>
  <c r="CL27" i="3" s="1"/>
  <c r="CG56" i="3"/>
  <c r="CH31" i="3" s="1"/>
  <c r="CG39" i="3"/>
  <c r="CH55" i="3"/>
  <c r="CI30" i="3" s="1"/>
  <c r="CQ46" i="3"/>
  <c r="CR21" i="3" s="1"/>
  <c r="CO96" i="3"/>
  <c r="CT43" i="3"/>
  <c r="CU18" i="3" s="1"/>
  <c r="CO97" i="3"/>
  <c r="CM50" i="3"/>
  <c r="CN25" i="3" s="1"/>
  <c r="CN65" i="3" s="1"/>
  <c r="CN89" i="3" s="1"/>
  <c r="CU42" i="3"/>
  <c r="CV17" i="3" s="1"/>
  <c r="CN63" i="3" l="1"/>
  <c r="CN87" i="3" s="1"/>
  <c r="CN126" i="3" s="1"/>
  <c r="CN64" i="3"/>
  <c r="CN88" i="3" s="1"/>
  <c r="CN127" i="3" s="1"/>
  <c r="CM105" i="3"/>
  <c r="CL132" i="3"/>
  <c r="CN128" i="3"/>
  <c r="CO101" i="3"/>
  <c r="CM126" i="3"/>
  <c r="CN99" i="3"/>
  <c r="CN66" i="3"/>
  <c r="CN90" i="3" s="1"/>
  <c r="CM128" i="3"/>
  <c r="CN101" i="3"/>
  <c r="CM129" i="3"/>
  <c r="CN102" i="3"/>
  <c r="CM131" i="3"/>
  <c r="CN104" i="3"/>
  <c r="CM130" i="3"/>
  <c r="CN103" i="3"/>
  <c r="CO61" i="3"/>
  <c r="CO85" i="3" s="1"/>
  <c r="CP97" i="3" s="1"/>
  <c r="CM127" i="3"/>
  <c r="CN100" i="3"/>
  <c r="CM125" i="3"/>
  <c r="CN98" i="3"/>
  <c r="CP122" i="3"/>
  <c r="CO99" i="3"/>
  <c r="CN68" i="3"/>
  <c r="CN92" i="3" s="1"/>
  <c r="CN67" i="3"/>
  <c r="CN91" i="3" s="1"/>
  <c r="CN62" i="3"/>
  <c r="CN86" i="3" s="1"/>
  <c r="CO100" i="3"/>
  <c r="CQ59" i="3"/>
  <c r="CQ83" i="3" s="1"/>
  <c r="CO123" i="3"/>
  <c r="CR46" i="3"/>
  <c r="CS21" i="3" s="1"/>
  <c r="CS46" i="3" s="1"/>
  <c r="CT44" i="3"/>
  <c r="CU19" i="3" s="1"/>
  <c r="CU34" i="3" s="1"/>
  <c r="CS45" i="3"/>
  <c r="CT20" i="3" s="1"/>
  <c r="CU43" i="3"/>
  <c r="CV18" i="3" s="1"/>
  <c r="CJ54" i="3"/>
  <c r="CK29" i="3" s="1"/>
  <c r="CM51" i="3"/>
  <c r="CN26" i="3" s="1"/>
  <c r="CI55" i="3"/>
  <c r="CJ30" i="3" s="1"/>
  <c r="CO49" i="3"/>
  <c r="CP24" i="3" s="1"/>
  <c r="CP49" i="3" s="1"/>
  <c r="CL52" i="3"/>
  <c r="CM27" i="3" s="1"/>
  <c r="CK53" i="3"/>
  <c r="CL28" i="3" s="1"/>
  <c r="CP96" i="3"/>
  <c r="CH56" i="3"/>
  <c r="CI31" i="3" s="1"/>
  <c r="CH39" i="3"/>
  <c r="CN50" i="3"/>
  <c r="CO25" i="3" s="1"/>
  <c r="CO63" i="3" s="1"/>
  <c r="CO87" i="3" s="1"/>
  <c r="CP48" i="3"/>
  <c r="CQ23" i="3" s="1"/>
  <c r="CP60" i="3"/>
  <c r="CP84" i="3" s="1"/>
  <c r="CQ47" i="3"/>
  <c r="CR22" i="3" s="1"/>
  <c r="CR59" i="3" s="1"/>
  <c r="CR83" i="3" s="1"/>
  <c r="CS95" i="3" s="1"/>
  <c r="CV42" i="3"/>
  <c r="CW17" i="3" s="1"/>
  <c r="CO64" i="3" l="1"/>
  <c r="CO88" i="3" s="1"/>
  <c r="CP100" i="3" s="1"/>
  <c r="CN105" i="3"/>
  <c r="CM132" i="3"/>
  <c r="CO126" i="3"/>
  <c r="CP99" i="3"/>
  <c r="CP61" i="3"/>
  <c r="CP85" i="3" s="1"/>
  <c r="CP124" i="3" s="1"/>
  <c r="CO124" i="3"/>
  <c r="CQ122" i="3"/>
  <c r="CR95" i="3"/>
  <c r="CN125" i="3"/>
  <c r="CO98" i="3"/>
  <c r="CN130" i="3"/>
  <c r="CO103" i="3"/>
  <c r="CO104" i="3"/>
  <c r="CN131" i="3"/>
  <c r="CP37" i="3"/>
  <c r="CP38" i="3" s="1"/>
  <c r="CR122" i="3"/>
  <c r="CN129" i="3"/>
  <c r="CO102" i="3"/>
  <c r="CO62" i="3"/>
  <c r="CO86" i="3" s="1"/>
  <c r="CO68" i="3"/>
  <c r="CO92" i="3" s="1"/>
  <c r="CO65" i="3"/>
  <c r="CO89" i="3" s="1"/>
  <c r="CO66" i="3"/>
  <c r="CO90" i="3" s="1"/>
  <c r="CO67" i="3"/>
  <c r="CO91" i="3" s="1"/>
  <c r="CT45" i="3"/>
  <c r="CI56" i="3"/>
  <c r="CJ31" i="3" s="1"/>
  <c r="CI39" i="3"/>
  <c r="CM52" i="3"/>
  <c r="CN27" i="3" s="1"/>
  <c r="CQ60" i="3"/>
  <c r="CQ84" i="3" s="1"/>
  <c r="CQ48" i="3"/>
  <c r="CR23" i="3" s="1"/>
  <c r="CQ24" i="3"/>
  <c r="CJ55" i="3"/>
  <c r="CK30" i="3" s="1"/>
  <c r="CL53" i="3"/>
  <c r="CM28" i="3" s="1"/>
  <c r="CU44" i="3"/>
  <c r="CV19" i="3" s="1"/>
  <c r="CV34" i="3" s="1"/>
  <c r="CU20" i="3"/>
  <c r="CR47" i="3"/>
  <c r="CS22" i="3" s="1"/>
  <c r="CQ96" i="3"/>
  <c r="CO50" i="3"/>
  <c r="CP25" i="3" s="1"/>
  <c r="CT21" i="3"/>
  <c r="CN51" i="3"/>
  <c r="CO26" i="3" s="1"/>
  <c r="CK54" i="3"/>
  <c r="CL29" i="3" s="1"/>
  <c r="CV43" i="3"/>
  <c r="CW18" i="3" s="1"/>
  <c r="CP123" i="3"/>
  <c r="CW42" i="3"/>
  <c r="CX17" i="3" s="1"/>
  <c r="CO127" i="3" l="1"/>
  <c r="CQ97" i="3"/>
  <c r="CQ49" i="3"/>
  <c r="CQ37" i="3"/>
  <c r="CQ38" i="3" s="1"/>
  <c r="CO131" i="3"/>
  <c r="CP104" i="3"/>
  <c r="CS59" i="3"/>
  <c r="CS83" i="3" s="1"/>
  <c r="CN132" i="3"/>
  <c r="CO128" i="3"/>
  <c r="CP101" i="3"/>
  <c r="CO105" i="3"/>
  <c r="CO130" i="3"/>
  <c r="CP103" i="3"/>
  <c r="CP64" i="3"/>
  <c r="CP88" i="3" s="1"/>
  <c r="CP62" i="3"/>
  <c r="CP86" i="3" s="1"/>
  <c r="CP68" i="3"/>
  <c r="CP92" i="3" s="1"/>
  <c r="CP65" i="3"/>
  <c r="CP89" i="3" s="1"/>
  <c r="CP66" i="3"/>
  <c r="CP90" i="3" s="1"/>
  <c r="CP67" i="3"/>
  <c r="CP91" i="3" s="1"/>
  <c r="CQ103" i="3" s="1"/>
  <c r="CO129" i="3"/>
  <c r="CP102" i="3"/>
  <c r="CO125" i="3"/>
  <c r="CP98" i="3"/>
  <c r="CQ61" i="3"/>
  <c r="CQ85" i="3" s="1"/>
  <c r="CQ124" i="3" s="1"/>
  <c r="CP63" i="3"/>
  <c r="CP87" i="3" s="1"/>
  <c r="CU45" i="3"/>
  <c r="CV20" i="3" s="1"/>
  <c r="CO51" i="3"/>
  <c r="CP26" i="3" s="1"/>
  <c r="CM53" i="3"/>
  <c r="CN28" i="3" s="1"/>
  <c r="CR60" i="3"/>
  <c r="CR84" i="3" s="1"/>
  <c r="CR48" i="3"/>
  <c r="CS23" i="3" s="1"/>
  <c r="CR24" i="3"/>
  <c r="CR37" i="3" s="1"/>
  <c r="CR38" i="3" s="1"/>
  <c r="CL54" i="3"/>
  <c r="CM29" i="3" s="1"/>
  <c r="CK55" i="3"/>
  <c r="CL30" i="3" s="1"/>
  <c r="CR96" i="3"/>
  <c r="CQ123" i="3"/>
  <c r="CJ56" i="3"/>
  <c r="CK31" i="3" s="1"/>
  <c r="CJ39" i="3"/>
  <c r="CW43" i="3"/>
  <c r="CX18" i="3" s="1"/>
  <c r="CP50" i="3"/>
  <c r="CQ25" i="3" s="1"/>
  <c r="CT46" i="3"/>
  <c r="CU21" i="3" s="1"/>
  <c r="CS47" i="3"/>
  <c r="CT22" i="3" s="1"/>
  <c r="CN52" i="3"/>
  <c r="CO27" i="3" s="1"/>
  <c r="CV44" i="3"/>
  <c r="CW19" i="3" s="1"/>
  <c r="CW34" i="3" s="1"/>
  <c r="CX42" i="3"/>
  <c r="CY17" i="3" s="1"/>
  <c r="CR97" i="3" l="1"/>
  <c r="CP127" i="3"/>
  <c r="CQ100" i="3"/>
  <c r="CP125" i="3"/>
  <c r="CQ98" i="3"/>
  <c r="CP105" i="3"/>
  <c r="CP128" i="3"/>
  <c r="CQ101" i="3"/>
  <c r="CP126" i="3"/>
  <c r="CQ99" i="3"/>
  <c r="CR61" i="3"/>
  <c r="CR85" i="3" s="1"/>
  <c r="CS97" i="3" s="1"/>
  <c r="CO132" i="3"/>
  <c r="CT95" i="3"/>
  <c r="CS122" i="3"/>
  <c r="CP131" i="3"/>
  <c r="CQ104" i="3"/>
  <c r="CQ62" i="3"/>
  <c r="CQ86" i="3" s="1"/>
  <c r="CQ67" i="3"/>
  <c r="CQ91" i="3" s="1"/>
  <c r="CQ65" i="3"/>
  <c r="CQ89" i="3" s="1"/>
  <c r="CQ63" i="3"/>
  <c r="CQ87" i="3" s="1"/>
  <c r="CQ68" i="3"/>
  <c r="CQ92" i="3" s="1"/>
  <c r="CR104" i="3" s="1"/>
  <c r="CQ64" i="3"/>
  <c r="CQ88" i="3" s="1"/>
  <c r="CQ66" i="3"/>
  <c r="CQ90" i="3" s="1"/>
  <c r="CP129" i="3"/>
  <c r="CQ102" i="3"/>
  <c r="CT59" i="3"/>
  <c r="CT83" i="3" s="1"/>
  <c r="CU95" i="3" s="1"/>
  <c r="CP130" i="3"/>
  <c r="CR123" i="3"/>
  <c r="CW44" i="3"/>
  <c r="CX19" i="3" s="1"/>
  <c r="CO52" i="3"/>
  <c r="CP27" i="3" s="1"/>
  <c r="CL55" i="3"/>
  <c r="CM30" i="3" s="1"/>
  <c r="CS60" i="3"/>
  <c r="CS84" i="3" s="1"/>
  <c r="CS48" i="3"/>
  <c r="CT23" i="3" s="1"/>
  <c r="CU46" i="3"/>
  <c r="CV21" i="3" s="1"/>
  <c r="CX43" i="3"/>
  <c r="CY18" i="3" s="1"/>
  <c r="CK56" i="3"/>
  <c r="CL31" i="3" s="1"/>
  <c r="CK39" i="3"/>
  <c r="CM54" i="3"/>
  <c r="CN29" i="3" s="1"/>
  <c r="CR49" i="3"/>
  <c r="CS24" i="3" s="1"/>
  <c r="CS37" i="3" s="1"/>
  <c r="CS38" i="3" s="1"/>
  <c r="CP51" i="3"/>
  <c r="CQ26" i="3" s="1"/>
  <c r="CQ50" i="3"/>
  <c r="CR25" i="3" s="1"/>
  <c r="CR64" i="3" s="1"/>
  <c r="CR88" i="3" s="1"/>
  <c r="CN53" i="3"/>
  <c r="CO28" i="3" s="1"/>
  <c r="CT47" i="3"/>
  <c r="CU22" i="3" s="1"/>
  <c r="CU59" i="3" s="1"/>
  <c r="CU83" i="3" s="1"/>
  <c r="CV95" i="3" s="1"/>
  <c r="CV45" i="3"/>
  <c r="CW20" i="3" s="1"/>
  <c r="CS96" i="3"/>
  <c r="CY42" i="3"/>
  <c r="CZ17" i="3" s="1"/>
  <c r="CR62" i="3" l="1"/>
  <c r="CR86" i="3" s="1"/>
  <c r="CS98" i="3" s="1"/>
  <c r="CS100" i="3"/>
  <c r="CR127" i="3"/>
  <c r="CQ131" i="3"/>
  <c r="CX44" i="3"/>
  <c r="CY19" i="3" s="1"/>
  <c r="CY34" i="3" s="1"/>
  <c r="CX34" i="3"/>
  <c r="CS61" i="3"/>
  <c r="CS85" i="3" s="1"/>
  <c r="CT97" i="3" s="1"/>
  <c r="CQ126" i="3"/>
  <c r="CR99" i="3"/>
  <c r="CP132" i="3"/>
  <c r="CR68" i="3"/>
  <c r="CR92" i="3" s="1"/>
  <c r="CQ128" i="3"/>
  <c r="CR101" i="3"/>
  <c r="CR65" i="3"/>
  <c r="CR89" i="3" s="1"/>
  <c r="CR63" i="3"/>
  <c r="CR87" i="3" s="1"/>
  <c r="CR67" i="3"/>
  <c r="CR91" i="3" s="1"/>
  <c r="CQ130" i="3"/>
  <c r="CR103" i="3"/>
  <c r="CR124" i="3"/>
  <c r="CQ127" i="3"/>
  <c r="CR100" i="3"/>
  <c r="CQ105" i="3"/>
  <c r="CQ125" i="3"/>
  <c r="CR98" i="3"/>
  <c r="CU122" i="3"/>
  <c r="CQ129" i="3"/>
  <c r="CR102" i="3"/>
  <c r="CT122" i="3"/>
  <c r="CR66" i="3"/>
  <c r="CR90" i="3" s="1"/>
  <c r="CS123" i="3"/>
  <c r="CU47" i="3"/>
  <c r="CV22" i="3" s="1"/>
  <c r="CV59" i="3" s="1"/>
  <c r="CV83" i="3" s="1"/>
  <c r="CV122" i="3" s="1"/>
  <c r="CL56" i="3"/>
  <c r="CM31" i="3" s="1"/>
  <c r="CL39" i="3"/>
  <c r="CM55" i="3"/>
  <c r="CN30" i="3" s="1"/>
  <c r="CW45" i="3"/>
  <c r="CX20" i="3" s="1"/>
  <c r="CQ51" i="3"/>
  <c r="CR26" i="3" s="1"/>
  <c r="CP52" i="3"/>
  <c r="CQ27" i="3" s="1"/>
  <c r="CR50" i="3"/>
  <c r="CS25" i="3" s="1"/>
  <c r="CS67" i="3" s="1"/>
  <c r="CS91" i="3" s="1"/>
  <c r="CT60" i="3"/>
  <c r="CT84" i="3" s="1"/>
  <c r="CT48" i="3"/>
  <c r="CU23" i="3" s="1"/>
  <c r="CS49" i="3"/>
  <c r="CT24" i="3" s="1"/>
  <c r="CT37" i="3" s="1"/>
  <c r="CT38" i="3" s="1"/>
  <c r="CY43" i="3"/>
  <c r="CZ18" i="3" s="1"/>
  <c r="CV46" i="3"/>
  <c r="CW21" i="3" s="1"/>
  <c r="CN54" i="3"/>
  <c r="CO29" i="3" s="1"/>
  <c r="CO53" i="3"/>
  <c r="CP28" i="3" s="1"/>
  <c r="CT96" i="3"/>
  <c r="CZ42" i="3"/>
  <c r="DA17" i="3" s="1"/>
  <c r="CR125" i="3" l="1"/>
  <c r="CS66" i="3"/>
  <c r="CS90" i="3" s="1"/>
  <c r="CT102" i="3" s="1"/>
  <c r="CS64" i="3"/>
  <c r="CS88" i="3" s="1"/>
  <c r="CS127" i="3" s="1"/>
  <c r="CS124" i="3"/>
  <c r="CS130" i="3"/>
  <c r="CT103" i="3"/>
  <c r="CW95" i="3"/>
  <c r="CS99" i="3"/>
  <c r="CR126" i="3"/>
  <c r="CR105" i="3"/>
  <c r="CR130" i="3"/>
  <c r="CS103" i="3"/>
  <c r="CS104" i="3"/>
  <c r="CR131" i="3"/>
  <c r="CQ132" i="3"/>
  <c r="CT61" i="3"/>
  <c r="CT85" i="3" s="1"/>
  <c r="CU97" i="3" s="1"/>
  <c r="CS101" i="3"/>
  <c r="CR128" i="3"/>
  <c r="CR129" i="3"/>
  <c r="CS102" i="3"/>
  <c r="CS65" i="3"/>
  <c r="CS89" i="3" s="1"/>
  <c r="CS62" i="3"/>
  <c r="CS86" i="3" s="1"/>
  <c r="CS68" i="3"/>
  <c r="CS92" i="3" s="1"/>
  <c r="CS63" i="3"/>
  <c r="CS87" i="3" s="1"/>
  <c r="CV47" i="3"/>
  <c r="CW22" i="3" s="1"/>
  <c r="CW59" i="3" s="1"/>
  <c r="CW83" i="3" s="1"/>
  <c r="CW122" i="3" s="1"/>
  <c r="CT49" i="3"/>
  <c r="CU24" i="3" s="1"/>
  <c r="CU37" i="3" s="1"/>
  <c r="CU38" i="3" s="1"/>
  <c r="CO54" i="3"/>
  <c r="CP53" i="3"/>
  <c r="CQ28" i="3" s="1"/>
  <c r="CP29" i="3"/>
  <c r="CW46" i="3"/>
  <c r="CX21" i="3" s="1"/>
  <c r="CR51" i="3"/>
  <c r="CS26" i="3" s="1"/>
  <c r="CU60" i="3"/>
  <c r="CU84" i="3" s="1"/>
  <c r="CU48" i="3"/>
  <c r="CV23" i="3" s="1"/>
  <c r="CZ43" i="3"/>
  <c r="DA18" i="3" s="1"/>
  <c r="CQ52" i="3"/>
  <c r="CR27" i="3" s="1"/>
  <c r="CU96" i="3"/>
  <c r="CM56" i="3"/>
  <c r="CN31" i="3" s="1"/>
  <c r="CM39" i="3"/>
  <c r="CX45" i="3"/>
  <c r="CY20" i="3" s="1"/>
  <c r="CN55" i="3"/>
  <c r="CO30" i="3" s="1"/>
  <c r="CS50" i="3"/>
  <c r="CT25" i="3" s="1"/>
  <c r="CY44" i="3"/>
  <c r="CZ19" i="3" s="1"/>
  <c r="CZ44" i="3" s="1"/>
  <c r="CT123" i="3"/>
  <c r="DA42" i="3"/>
  <c r="DB17" i="3" s="1"/>
  <c r="CS129" i="3" l="1"/>
  <c r="CT100" i="3"/>
  <c r="CZ34" i="3"/>
  <c r="CR132" i="3"/>
  <c r="CT124" i="3"/>
  <c r="CT62" i="3"/>
  <c r="CT86" i="3" s="1"/>
  <c r="CT67" i="3"/>
  <c r="CT91" i="3" s="1"/>
  <c r="CT68" i="3"/>
  <c r="CT92" i="3" s="1"/>
  <c r="CT66" i="3"/>
  <c r="CT90" i="3" s="1"/>
  <c r="CT63" i="3"/>
  <c r="CT87" i="3" s="1"/>
  <c r="CT64" i="3"/>
  <c r="CT88" i="3" s="1"/>
  <c r="CT65" i="3"/>
  <c r="CT89" i="3" s="1"/>
  <c r="CS105" i="3"/>
  <c r="CX95" i="3"/>
  <c r="CS126" i="3"/>
  <c r="CT99" i="3"/>
  <c r="CU61" i="3"/>
  <c r="CU85" i="3" s="1"/>
  <c r="CV97" i="3" s="1"/>
  <c r="CS131" i="3"/>
  <c r="CT104" i="3"/>
  <c r="CS125" i="3"/>
  <c r="CT98" i="3"/>
  <c r="CS128" i="3"/>
  <c r="CT101" i="3"/>
  <c r="CW47" i="3"/>
  <c r="CX22" i="3" s="1"/>
  <c r="CX47" i="3" s="1"/>
  <c r="CO55" i="3"/>
  <c r="CP30" i="3" s="1"/>
  <c r="CT50" i="3"/>
  <c r="CU25" i="3" s="1"/>
  <c r="CU67" i="3" s="1"/>
  <c r="CU91" i="3" s="1"/>
  <c r="CQ53" i="3"/>
  <c r="CR28" i="3" s="1"/>
  <c r="CX46" i="3"/>
  <c r="CY21" i="3" s="1"/>
  <c r="CY46" i="3" s="1"/>
  <c r="CV60" i="3"/>
  <c r="CV84" i="3" s="1"/>
  <c r="CV48" i="3"/>
  <c r="CW23" i="3" s="1"/>
  <c r="CR52" i="3"/>
  <c r="CS27" i="3" s="1"/>
  <c r="CV96" i="3"/>
  <c r="CU49" i="3"/>
  <c r="CV24" i="3" s="1"/>
  <c r="CV37" i="3" s="1"/>
  <c r="CV38" i="3" s="1"/>
  <c r="CP54" i="3"/>
  <c r="CQ29" i="3" s="1"/>
  <c r="DA19" i="3"/>
  <c r="DA44" i="3" s="1"/>
  <c r="DA43" i="3"/>
  <c r="DB18" i="3" s="1"/>
  <c r="CS51" i="3"/>
  <c r="CT26" i="3" s="1"/>
  <c r="CY45" i="3"/>
  <c r="CZ20" i="3" s="1"/>
  <c r="CN56" i="3"/>
  <c r="CO31" i="3" s="1"/>
  <c r="CN39" i="3"/>
  <c r="CU123" i="3"/>
  <c r="DB42" i="3"/>
  <c r="DC17" i="3" s="1"/>
  <c r="CU63" i="3" l="1"/>
  <c r="CU87" i="3" s="1"/>
  <c r="CU126" i="3" s="1"/>
  <c r="CX59" i="3"/>
  <c r="CX83" i="3" s="1"/>
  <c r="CY95" i="3" s="1"/>
  <c r="DA34" i="3"/>
  <c r="CV61" i="3"/>
  <c r="CV85" i="3" s="1"/>
  <c r="CW97" i="3" s="1"/>
  <c r="CU130" i="3"/>
  <c r="CV103" i="3"/>
  <c r="CU62" i="3"/>
  <c r="CU86" i="3" s="1"/>
  <c r="CU66" i="3"/>
  <c r="CU90" i="3" s="1"/>
  <c r="CT129" i="3"/>
  <c r="CU102" i="3"/>
  <c r="CT128" i="3"/>
  <c r="CU101" i="3"/>
  <c r="CV99" i="3"/>
  <c r="CU64" i="3"/>
  <c r="CU88" i="3" s="1"/>
  <c r="CT131" i="3"/>
  <c r="CU104" i="3"/>
  <c r="CU100" i="3"/>
  <c r="CT127" i="3"/>
  <c r="CU65" i="3"/>
  <c r="CU89" i="3" s="1"/>
  <c r="CU103" i="3"/>
  <c r="CT130" i="3"/>
  <c r="CU124" i="3"/>
  <c r="CT126" i="3"/>
  <c r="CU99" i="3"/>
  <c r="CT105" i="3"/>
  <c r="CT125" i="3"/>
  <c r="CU98" i="3"/>
  <c r="CU68" i="3"/>
  <c r="CU92" i="3" s="1"/>
  <c r="CS132" i="3"/>
  <c r="CV123" i="3"/>
  <c r="CY22" i="3"/>
  <c r="CS52" i="3"/>
  <c r="CT27" i="3" s="1"/>
  <c r="CQ54" i="3"/>
  <c r="CR29" i="3" s="1"/>
  <c r="DB43" i="3"/>
  <c r="DC18" i="3" s="1"/>
  <c r="DB19" i="3"/>
  <c r="DB44" i="3" s="1"/>
  <c r="CT51" i="3"/>
  <c r="CU26" i="3" s="1"/>
  <c r="CZ45" i="3"/>
  <c r="DA20" i="3" s="1"/>
  <c r="CZ21" i="3"/>
  <c r="CZ46" i="3" s="1"/>
  <c r="CO56" i="3"/>
  <c r="CP31" i="3" s="1"/>
  <c r="CO39" i="3"/>
  <c r="CP55" i="3"/>
  <c r="CQ30" i="3" s="1"/>
  <c r="CR53" i="3"/>
  <c r="CS28" i="3" s="1"/>
  <c r="CW48" i="3"/>
  <c r="CX23" i="3" s="1"/>
  <c r="CW60" i="3"/>
  <c r="CW84" i="3" s="1"/>
  <c r="CW96" i="3"/>
  <c r="CV49" i="3"/>
  <c r="CW24" i="3" s="1"/>
  <c r="CW37" i="3" s="1"/>
  <c r="CW38" i="3" s="1"/>
  <c r="CU50" i="3"/>
  <c r="CV25" i="3" s="1"/>
  <c r="CV66" i="3" s="1"/>
  <c r="CV90" i="3" s="1"/>
  <c r="DC42" i="3"/>
  <c r="DD17" i="3" s="1"/>
  <c r="CX122" i="3" l="1"/>
  <c r="CV124" i="3"/>
  <c r="CV129" i="3"/>
  <c r="DB34" i="3"/>
  <c r="CU127" i="3"/>
  <c r="CV100" i="3"/>
  <c r="CV63" i="3"/>
  <c r="CV87" i="3" s="1"/>
  <c r="CU131" i="3"/>
  <c r="CV104" i="3"/>
  <c r="CV65" i="3"/>
  <c r="CV89" i="3" s="1"/>
  <c r="CW102" i="3"/>
  <c r="CT132" i="3"/>
  <c r="CU129" i="3"/>
  <c r="CV102" i="3"/>
  <c r="CY47" i="3"/>
  <c r="CZ22" i="3" s="1"/>
  <c r="CY59" i="3"/>
  <c r="CY83" i="3" s="1"/>
  <c r="CV62" i="3"/>
  <c r="CV86" i="3" s="1"/>
  <c r="CV67" i="3"/>
  <c r="CV91" i="3" s="1"/>
  <c r="CV64" i="3"/>
  <c r="CV88" i="3" s="1"/>
  <c r="CW100" i="3" s="1"/>
  <c r="CU105" i="3"/>
  <c r="CU125" i="3"/>
  <c r="CV98" i="3"/>
  <c r="CW61" i="3"/>
  <c r="CW85" i="3" s="1"/>
  <c r="CX97" i="3" s="1"/>
  <c r="CU128" i="3"/>
  <c r="CV101" i="3"/>
  <c r="CV68" i="3"/>
  <c r="CV92" i="3" s="1"/>
  <c r="CW104" i="3" s="1"/>
  <c r="CW123" i="3"/>
  <c r="DA45" i="3"/>
  <c r="DB20" i="3" s="1"/>
  <c r="DA21" i="3"/>
  <c r="DA46" i="3" s="1"/>
  <c r="CW49" i="3"/>
  <c r="CX24" i="3" s="1"/>
  <c r="CX37" i="3" s="1"/>
  <c r="CX38" i="3" s="1"/>
  <c r="CV50" i="3"/>
  <c r="CW25" i="3" s="1"/>
  <c r="CW65" i="3" s="1"/>
  <c r="CW89" i="3" s="1"/>
  <c r="CX101" i="3" s="1"/>
  <c r="CS53" i="3"/>
  <c r="CT28" i="3" s="1"/>
  <c r="CQ55" i="3"/>
  <c r="CR30" i="3" s="1"/>
  <c r="CU51" i="3"/>
  <c r="CV26" i="3" s="1"/>
  <c r="CX96" i="3"/>
  <c r="CR54" i="3"/>
  <c r="CS29" i="3" s="1"/>
  <c r="DC43" i="3"/>
  <c r="DD18" i="3" s="1"/>
  <c r="CX48" i="3"/>
  <c r="CY23" i="3" s="1"/>
  <c r="CX60" i="3"/>
  <c r="CX84" i="3" s="1"/>
  <c r="CT52" i="3"/>
  <c r="CU27" i="3" s="1"/>
  <c r="CP56" i="3"/>
  <c r="CQ31" i="3" s="1"/>
  <c r="CP39" i="3"/>
  <c r="DD42" i="3"/>
  <c r="DE17" i="3" s="1"/>
  <c r="DC19" i="3"/>
  <c r="DC44" i="3" s="1"/>
  <c r="CW124" i="3" l="1"/>
  <c r="CW63" i="3"/>
  <c r="CW87" i="3" s="1"/>
  <c r="CW126" i="3" s="1"/>
  <c r="CZ59" i="3"/>
  <c r="CZ83" i="3" s="1"/>
  <c r="DA95" i="3" s="1"/>
  <c r="CV127" i="3"/>
  <c r="DC34" i="3"/>
  <c r="CZ95" i="3"/>
  <c r="CY122" i="3"/>
  <c r="CV126" i="3"/>
  <c r="CW99" i="3"/>
  <c r="CV128" i="3"/>
  <c r="CW101" i="3"/>
  <c r="CV131" i="3"/>
  <c r="CX61" i="3"/>
  <c r="CX85" i="3" s="1"/>
  <c r="CX124" i="3" s="1"/>
  <c r="CV105" i="3"/>
  <c r="CV130" i="3"/>
  <c r="CW103" i="3"/>
  <c r="CW128" i="3"/>
  <c r="CU132" i="3"/>
  <c r="CV125" i="3"/>
  <c r="CW98" i="3"/>
  <c r="CW68" i="3"/>
  <c r="CW92" i="3" s="1"/>
  <c r="CW64" i="3"/>
  <c r="CW88" i="3" s="1"/>
  <c r="CW67" i="3"/>
  <c r="CW91" i="3" s="1"/>
  <c r="CW66" i="3"/>
  <c r="CW90" i="3" s="1"/>
  <c r="CW62" i="3"/>
  <c r="CW86" i="3" s="1"/>
  <c r="CX123" i="3"/>
  <c r="CZ47" i="3"/>
  <c r="DA22" i="3" s="1"/>
  <c r="DA59" i="3" s="1"/>
  <c r="DA83" i="3" s="1"/>
  <c r="CQ56" i="3"/>
  <c r="CR31" i="3" s="1"/>
  <c r="CQ39" i="3"/>
  <c r="CW50" i="3"/>
  <c r="CX25" i="3" s="1"/>
  <c r="CR55" i="3"/>
  <c r="CS30" i="3" s="1"/>
  <c r="CX49" i="3"/>
  <c r="CY24" i="3" s="1"/>
  <c r="CY61" i="3" s="1"/>
  <c r="CY85" i="3" s="1"/>
  <c r="CU52" i="3"/>
  <c r="CV27" i="3" s="1"/>
  <c r="CT53" i="3"/>
  <c r="CU28" i="3" s="1"/>
  <c r="DD43" i="3"/>
  <c r="DE18" i="3" s="1"/>
  <c r="CS54" i="3"/>
  <c r="CT29" i="3" s="1"/>
  <c r="CV51" i="3"/>
  <c r="CW26" i="3" s="1"/>
  <c r="DB45" i="3"/>
  <c r="DC20" i="3" s="1"/>
  <c r="CY96" i="3"/>
  <c r="CY60" i="3"/>
  <c r="CY84" i="3" s="1"/>
  <c r="CY48" i="3"/>
  <c r="CZ23" i="3" s="1"/>
  <c r="DB21" i="3"/>
  <c r="DE42" i="3"/>
  <c r="DF17" i="3" s="1"/>
  <c r="DD19" i="3"/>
  <c r="DD44" i="3" s="1"/>
  <c r="DD34" i="3" l="1"/>
  <c r="CZ122" i="3"/>
  <c r="CX99" i="3"/>
  <c r="CX100" i="3"/>
  <c r="CW127" i="3"/>
  <c r="CY97" i="3"/>
  <c r="DB95" i="3"/>
  <c r="DA122" i="3"/>
  <c r="CX67" i="3"/>
  <c r="CX91" i="3" s="1"/>
  <c r="CX64" i="3"/>
  <c r="CX88" i="3" s="1"/>
  <c r="CX68" i="3"/>
  <c r="CX92" i="3" s="1"/>
  <c r="CX65" i="3"/>
  <c r="CX89" i="3" s="1"/>
  <c r="CX66" i="3"/>
  <c r="CX90" i="3" s="1"/>
  <c r="CX63" i="3"/>
  <c r="CX87" i="3" s="1"/>
  <c r="CX62" i="3"/>
  <c r="CX86" i="3" s="1"/>
  <c r="CW125" i="3"/>
  <c r="CX98" i="3"/>
  <c r="CX104" i="3"/>
  <c r="CW131" i="3"/>
  <c r="CW129" i="3"/>
  <c r="CX102" i="3"/>
  <c r="CW105" i="3"/>
  <c r="CV132" i="3"/>
  <c r="CW130" i="3"/>
  <c r="CX103" i="3"/>
  <c r="CY49" i="3"/>
  <c r="CZ24" i="3" s="1"/>
  <c r="CZ37" i="3" s="1"/>
  <c r="CZ38" i="3" s="1"/>
  <c r="CY37" i="3"/>
  <c r="CY38" i="3" s="1"/>
  <c r="CY124" i="3"/>
  <c r="CY123" i="3"/>
  <c r="DA47" i="3"/>
  <c r="DB22" i="3" s="1"/>
  <c r="DB47" i="3" s="1"/>
  <c r="CV52" i="3"/>
  <c r="CW27" i="3" s="1"/>
  <c r="CU53" i="3"/>
  <c r="CV28" i="3" s="1"/>
  <c r="CW51" i="3"/>
  <c r="CX26" i="3" s="1"/>
  <c r="CS55" i="3"/>
  <c r="CT30" i="3" s="1"/>
  <c r="CR56" i="3"/>
  <c r="CS31" i="3" s="1"/>
  <c r="CR39" i="3"/>
  <c r="CZ60" i="3"/>
  <c r="CZ84" i="3" s="1"/>
  <c r="CZ48" i="3"/>
  <c r="DA23" i="3" s="1"/>
  <c r="CZ97" i="3"/>
  <c r="DB46" i="3"/>
  <c r="DC21" i="3" s="1"/>
  <c r="CZ96" i="3"/>
  <c r="DE43" i="3"/>
  <c r="DF18" i="3" s="1"/>
  <c r="CX50" i="3"/>
  <c r="CY25" i="3" s="1"/>
  <c r="CY68" i="3" s="1"/>
  <c r="CY92" i="3" s="1"/>
  <c r="CT54" i="3"/>
  <c r="CU29" i="3" s="1"/>
  <c r="DC45" i="3"/>
  <c r="DD20" i="3" s="1"/>
  <c r="DF42" i="3"/>
  <c r="DG17" i="3" s="1"/>
  <c r="DE19" i="3"/>
  <c r="DE34" i="3" s="1"/>
  <c r="DB59" i="3" l="1"/>
  <c r="DB83" i="3" s="1"/>
  <c r="DC95" i="3" s="1"/>
  <c r="CY64" i="3"/>
  <c r="CY88" i="3" s="1"/>
  <c r="CY127" i="3" s="1"/>
  <c r="CY131" i="3"/>
  <c r="CY67" i="3"/>
  <c r="CY91" i="3" s="1"/>
  <c r="CY130" i="3" s="1"/>
  <c r="CY65" i="3"/>
  <c r="CY89" i="3" s="1"/>
  <c r="CZ101" i="3" s="1"/>
  <c r="CY102" i="3"/>
  <c r="CX129" i="3"/>
  <c r="CX131" i="3"/>
  <c r="CY104" i="3"/>
  <c r="CX127" i="3"/>
  <c r="CY100" i="3"/>
  <c r="CZ104" i="3"/>
  <c r="CZ61" i="3"/>
  <c r="CZ85" i="3" s="1"/>
  <c r="CZ124" i="3" s="1"/>
  <c r="CX130" i="3"/>
  <c r="CY103" i="3"/>
  <c r="CX105" i="3"/>
  <c r="CX125" i="3"/>
  <c r="CY98" i="3"/>
  <c r="CY63" i="3"/>
  <c r="CY87" i="3" s="1"/>
  <c r="CY62" i="3"/>
  <c r="CY86" i="3" s="1"/>
  <c r="CW132" i="3"/>
  <c r="CX126" i="3"/>
  <c r="CY99" i="3"/>
  <c r="CX128" i="3"/>
  <c r="CY101" i="3"/>
  <c r="CY66" i="3"/>
  <c r="CY90" i="3" s="1"/>
  <c r="DB122" i="3"/>
  <c r="CZ123" i="3"/>
  <c r="DD45" i="3"/>
  <c r="DE20" i="3" s="1"/>
  <c r="CS56" i="3"/>
  <c r="CT31" i="3" s="1"/>
  <c r="CS39" i="3"/>
  <c r="CU54" i="3"/>
  <c r="CV29" i="3" s="1"/>
  <c r="DF43" i="3"/>
  <c r="DG18" i="3" s="1"/>
  <c r="CV53" i="3"/>
  <c r="CW28" i="3" s="1"/>
  <c r="CY50" i="3"/>
  <c r="CZ25" i="3" s="1"/>
  <c r="CZ62" i="3" s="1"/>
  <c r="CZ86" i="3" s="1"/>
  <c r="CT55" i="3"/>
  <c r="CU30" i="3" s="1"/>
  <c r="DC46" i="3"/>
  <c r="DD21" i="3" s="1"/>
  <c r="CZ49" i="3"/>
  <c r="DA24" i="3" s="1"/>
  <c r="DA49" i="3" s="1"/>
  <c r="CW52" i="3"/>
  <c r="CX27" i="3" s="1"/>
  <c r="DC22" i="3"/>
  <c r="DC47" i="3" s="1"/>
  <c r="DA48" i="3"/>
  <c r="DB23" i="3" s="1"/>
  <c r="DA60" i="3"/>
  <c r="DA84" i="3" s="1"/>
  <c r="DA96" i="3"/>
  <c r="DE44" i="3"/>
  <c r="DF19" i="3" s="1"/>
  <c r="DF34" i="3" s="1"/>
  <c r="CX51" i="3"/>
  <c r="CY26" i="3" s="1"/>
  <c r="DG42" i="3"/>
  <c r="DH17" i="3" s="1"/>
  <c r="CZ100" i="3" l="1"/>
  <c r="CY128" i="3"/>
  <c r="CZ103" i="3"/>
  <c r="CZ125" i="3"/>
  <c r="CY105" i="3"/>
  <c r="CX132" i="3"/>
  <c r="DA61" i="3"/>
  <c r="DA85" i="3" s="1"/>
  <c r="DB97" i="3" s="1"/>
  <c r="CY125" i="3"/>
  <c r="CZ98" i="3"/>
  <c r="CY129" i="3"/>
  <c r="CZ102" i="3"/>
  <c r="DA97" i="3"/>
  <c r="DC59" i="3"/>
  <c r="DC83" i="3" s="1"/>
  <c r="CY126" i="3"/>
  <c r="CZ99" i="3"/>
  <c r="DA98" i="3"/>
  <c r="CZ68" i="3"/>
  <c r="CZ92" i="3" s="1"/>
  <c r="CZ63" i="3"/>
  <c r="CZ87" i="3" s="1"/>
  <c r="CZ66" i="3"/>
  <c r="CZ90" i="3" s="1"/>
  <c r="CZ67" i="3"/>
  <c r="CZ91" i="3" s="1"/>
  <c r="CZ65" i="3"/>
  <c r="CZ89" i="3" s="1"/>
  <c r="CZ64" i="3"/>
  <c r="CZ88" i="3" s="1"/>
  <c r="DA37" i="3"/>
  <c r="DA38" i="3" s="1"/>
  <c r="DA123" i="3"/>
  <c r="DB60" i="3"/>
  <c r="DB84" i="3" s="1"/>
  <c r="DB48" i="3"/>
  <c r="DC23" i="3" s="1"/>
  <c r="DB24" i="3"/>
  <c r="DB37" i="3" s="1"/>
  <c r="DB38" i="3" s="1"/>
  <c r="CY51" i="3"/>
  <c r="CZ26" i="3" s="1"/>
  <c r="CX52" i="3"/>
  <c r="CY27" i="3" s="1"/>
  <c r="DD46" i="3"/>
  <c r="DE21" i="3" s="1"/>
  <c r="DD22" i="3"/>
  <c r="DD47" i="3" s="1"/>
  <c r="CV54" i="3"/>
  <c r="CW29" i="3" s="1"/>
  <c r="DF44" i="3"/>
  <c r="DG19" i="3" s="1"/>
  <c r="DG34" i="3" s="1"/>
  <c r="CT56" i="3"/>
  <c r="CU31" i="3" s="1"/>
  <c r="CT39" i="3"/>
  <c r="DG43" i="3"/>
  <c r="DH18" i="3" s="1"/>
  <c r="DE45" i="3"/>
  <c r="DF20" i="3" s="1"/>
  <c r="DB96" i="3"/>
  <c r="CZ50" i="3"/>
  <c r="DA25" i="3" s="1"/>
  <c r="CU55" i="3"/>
  <c r="CV30" i="3" s="1"/>
  <c r="CW53" i="3"/>
  <c r="CX28" i="3" s="1"/>
  <c r="DH42" i="3"/>
  <c r="DI17" i="3" s="1"/>
  <c r="DA124" i="3" l="1"/>
  <c r="DA102" i="3"/>
  <c r="CZ129" i="3"/>
  <c r="CZ127" i="3"/>
  <c r="DA100" i="3"/>
  <c r="DA101" i="3"/>
  <c r="CZ128" i="3"/>
  <c r="CZ126" i="3"/>
  <c r="DA99" i="3"/>
  <c r="DB61" i="3"/>
  <c r="DB85" i="3" s="1"/>
  <c r="DC97" i="3" s="1"/>
  <c r="DD59" i="3"/>
  <c r="DD83" i="3" s="1"/>
  <c r="DA63" i="3"/>
  <c r="DA87" i="3" s="1"/>
  <c r="DA67" i="3"/>
  <c r="DA91" i="3" s="1"/>
  <c r="DA65" i="3"/>
  <c r="DA89" i="3" s="1"/>
  <c r="DA62" i="3"/>
  <c r="DA86" i="3" s="1"/>
  <c r="DA66" i="3"/>
  <c r="DA90" i="3" s="1"/>
  <c r="DA68" i="3"/>
  <c r="DA92" i="3" s="1"/>
  <c r="DB104" i="3" s="1"/>
  <c r="DA64" i="3"/>
  <c r="DA88" i="3" s="1"/>
  <c r="CZ105" i="3"/>
  <c r="CZ130" i="3"/>
  <c r="DA103" i="3"/>
  <c r="CZ131" i="3"/>
  <c r="DA104" i="3"/>
  <c r="DC122" i="3"/>
  <c r="DD95" i="3"/>
  <c r="CY132" i="3"/>
  <c r="DF45" i="3"/>
  <c r="DG20" i="3" s="1"/>
  <c r="DB123" i="3"/>
  <c r="DG44" i="3"/>
  <c r="DH19" i="3" s="1"/>
  <c r="DH44" i="3" s="1"/>
  <c r="DH43" i="3"/>
  <c r="DI18" i="3" s="1"/>
  <c r="CY52" i="3"/>
  <c r="CZ27" i="3" s="1"/>
  <c r="CX53" i="3"/>
  <c r="CY28" i="3" s="1"/>
  <c r="DE22" i="3"/>
  <c r="DE47" i="3" s="1"/>
  <c r="CV55" i="3"/>
  <c r="CW30" i="3" s="1"/>
  <c r="DC60" i="3"/>
  <c r="DC84" i="3" s="1"/>
  <c r="DC48" i="3"/>
  <c r="DD23" i="3" s="1"/>
  <c r="DB49" i="3"/>
  <c r="DC24" i="3" s="1"/>
  <c r="DC37" i="3" s="1"/>
  <c r="DC38" i="3" s="1"/>
  <c r="DE46" i="3"/>
  <c r="DF21" i="3" s="1"/>
  <c r="CZ51" i="3"/>
  <c r="DA26" i="3" s="1"/>
  <c r="CW54" i="3"/>
  <c r="CX29" i="3" s="1"/>
  <c r="CU56" i="3"/>
  <c r="CV31" i="3" s="1"/>
  <c r="CU39" i="3"/>
  <c r="DC96" i="3"/>
  <c r="DA50" i="3"/>
  <c r="DB25" i="3" s="1"/>
  <c r="DB67" i="3" s="1"/>
  <c r="DB91" i="3" s="1"/>
  <c r="DC103" i="3" s="1"/>
  <c r="DI42" i="3"/>
  <c r="DJ17" i="3" s="1"/>
  <c r="DB130" i="3" l="1"/>
  <c r="DA105" i="3"/>
  <c r="DB124" i="3"/>
  <c r="CZ132" i="3"/>
  <c r="DE59" i="3"/>
  <c r="DE83" i="3" s="1"/>
  <c r="DF95" i="3" s="1"/>
  <c r="DH34" i="3"/>
  <c r="DB66" i="3"/>
  <c r="DB90" i="3" s="1"/>
  <c r="DA130" i="3"/>
  <c r="DB103" i="3"/>
  <c r="DB65" i="3"/>
  <c r="DB89" i="3" s="1"/>
  <c r="DE95" i="3"/>
  <c r="DD122" i="3"/>
  <c r="DA127" i="3"/>
  <c r="DB100" i="3"/>
  <c r="DB63" i="3"/>
  <c r="DB87" i="3" s="1"/>
  <c r="DC61" i="3"/>
  <c r="DC85" i="3" s="1"/>
  <c r="DD97" i="3" s="1"/>
  <c r="DA131" i="3"/>
  <c r="DA128" i="3"/>
  <c r="DB101" i="3"/>
  <c r="DA126" i="3"/>
  <c r="DB99" i="3"/>
  <c r="DB64" i="3"/>
  <c r="DB88" i="3" s="1"/>
  <c r="DA129" i="3"/>
  <c r="DB102" i="3"/>
  <c r="DB62" i="3"/>
  <c r="DB86" i="3" s="1"/>
  <c r="DA125" i="3"/>
  <c r="DB98" i="3"/>
  <c r="DB68" i="3"/>
  <c r="DB92" i="3" s="1"/>
  <c r="DG45" i="3"/>
  <c r="DH20" i="3" s="1"/>
  <c r="DC123" i="3"/>
  <c r="DB50" i="3"/>
  <c r="DC25" i="3" s="1"/>
  <c r="DC63" i="3" s="1"/>
  <c r="DC87" i="3" s="1"/>
  <c r="DD99" i="3" s="1"/>
  <c r="DC49" i="3"/>
  <c r="DD24" i="3" s="1"/>
  <c r="DD49" i="3" s="1"/>
  <c r="DI19" i="3"/>
  <c r="DI44" i="3" s="1"/>
  <c r="DI43" i="3"/>
  <c r="DJ18" i="3" s="1"/>
  <c r="CW55" i="3"/>
  <c r="CX30" i="3" s="1"/>
  <c r="CX54" i="3"/>
  <c r="CY53" i="3"/>
  <c r="CZ28" i="3" s="1"/>
  <c r="CY29" i="3"/>
  <c r="CV56" i="3"/>
  <c r="CW31" i="3" s="1"/>
  <c r="CV39" i="3"/>
  <c r="DF46" i="3"/>
  <c r="DG21" i="3" s="1"/>
  <c r="DF22" i="3"/>
  <c r="DA51" i="3"/>
  <c r="DB26" i="3" s="1"/>
  <c r="DD60" i="3"/>
  <c r="DD84" i="3" s="1"/>
  <c r="DD48" i="3"/>
  <c r="DE23" i="3" s="1"/>
  <c r="CZ52" i="3"/>
  <c r="DA27" i="3" s="1"/>
  <c r="DD96" i="3"/>
  <c r="DJ42" i="3"/>
  <c r="DK17" i="3" s="1"/>
  <c r="DE122" i="3" l="1"/>
  <c r="DD61" i="3"/>
  <c r="DD85" i="3" s="1"/>
  <c r="DD124" i="3" s="1"/>
  <c r="DC124" i="3"/>
  <c r="DC68" i="3"/>
  <c r="DC92" i="3" s="1"/>
  <c r="DD104" i="3" s="1"/>
  <c r="DC62" i="3"/>
  <c r="DC86" i="3" s="1"/>
  <c r="DC66" i="3"/>
  <c r="DC90" i="3" s="1"/>
  <c r="DC129" i="3" s="1"/>
  <c r="DI34" i="3"/>
  <c r="DC65" i="3"/>
  <c r="DC89" i="3" s="1"/>
  <c r="DD101" i="3" s="1"/>
  <c r="DB105" i="3"/>
  <c r="DC64" i="3"/>
  <c r="DC88" i="3" s="1"/>
  <c r="DF59" i="3"/>
  <c r="DF83" i="3" s="1"/>
  <c r="DA132" i="3"/>
  <c r="DB125" i="3"/>
  <c r="DC98" i="3"/>
  <c r="DB131" i="3"/>
  <c r="DC104" i="3"/>
  <c r="DC67" i="3"/>
  <c r="DC91" i="3" s="1"/>
  <c r="DB129" i="3"/>
  <c r="DC102" i="3"/>
  <c r="DB126" i="3"/>
  <c r="DC99" i="3"/>
  <c r="DB128" i="3"/>
  <c r="DC101" i="3"/>
  <c r="DC126" i="3"/>
  <c r="DB127" i="3"/>
  <c r="DC100" i="3"/>
  <c r="DD37" i="3"/>
  <c r="DD38" i="3" s="1"/>
  <c r="DD123" i="3"/>
  <c r="DH45" i="3"/>
  <c r="DI20" i="3" s="1"/>
  <c r="DI45" i="3" s="1"/>
  <c r="DE24" i="3"/>
  <c r="DE61" i="3" s="1"/>
  <c r="DE85" i="3" s="1"/>
  <c r="CW56" i="3"/>
  <c r="CX31" i="3" s="1"/>
  <c r="CW39" i="3"/>
  <c r="CX55" i="3"/>
  <c r="CY30" i="3" s="1"/>
  <c r="DB51" i="3"/>
  <c r="DC26" i="3" s="1"/>
  <c r="DG46" i="3"/>
  <c r="DH21" i="3" s="1"/>
  <c r="DA52" i="3"/>
  <c r="DB27" i="3" s="1"/>
  <c r="DF47" i="3"/>
  <c r="DG22" i="3" s="1"/>
  <c r="DG59" i="3" s="1"/>
  <c r="DG83" i="3" s="1"/>
  <c r="DH95" i="3" s="1"/>
  <c r="DE96" i="3"/>
  <c r="CY54" i="3"/>
  <c r="CZ29" i="3" s="1"/>
  <c r="DC50" i="3"/>
  <c r="DD25" i="3" s="1"/>
  <c r="CZ53" i="3"/>
  <c r="DA28" i="3" s="1"/>
  <c r="DE60" i="3"/>
  <c r="DE84" i="3" s="1"/>
  <c r="DE48" i="3"/>
  <c r="DF23" i="3" s="1"/>
  <c r="DJ43" i="3"/>
  <c r="DK18" i="3" s="1"/>
  <c r="DK42" i="3"/>
  <c r="DL17" i="3" s="1"/>
  <c r="DJ19" i="3"/>
  <c r="DJ34" i="3" s="1"/>
  <c r="DE97" i="3" l="1"/>
  <c r="DC128" i="3"/>
  <c r="DD102" i="3"/>
  <c r="DC131" i="3"/>
  <c r="DD98" i="3"/>
  <c r="DC125" i="3"/>
  <c r="DC105" i="3"/>
  <c r="DB132" i="3"/>
  <c r="DC127" i="3"/>
  <c r="DD100" i="3"/>
  <c r="DC130" i="3"/>
  <c r="DD103" i="3"/>
  <c r="DF122" i="3"/>
  <c r="DG95" i="3"/>
  <c r="DG122" i="3" s="1"/>
  <c r="DE49" i="3"/>
  <c r="DF24" i="3" s="1"/>
  <c r="DF37" i="3" s="1"/>
  <c r="DF38" i="3" s="1"/>
  <c r="DE37" i="3"/>
  <c r="DE38" i="3" s="1"/>
  <c r="DD65" i="3"/>
  <c r="DD89" i="3" s="1"/>
  <c r="DD68" i="3"/>
  <c r="DD92" i="3" s="1"/>
  <c r="DD67" i="3"/>
  <c r="DD91" i="3" s="1"/>
  <c r="DE103" i="3" s="1"/>
  <c r="DD62" i="3"/>
  <c r="DD86" i="3" s="1"/>
  <c r="DD63" i="3"/>
  <c r="DD87" i="3" s="1"/>
  <c r="DD64" i="3"/>
  <c r="DD88" i="3" s="1"/>
  <c r="DD66" i="3"/>
  <c r="DD90" i="3" s="1"/>
  <c r="DE124" i="3"/>
  <c r="DK43" i="3"/>
  <c r="DL18" i="3" s="1"/>
  <c r="DG47" i="3"/>
  <c r="DH22" i="3" s="1"/>
  <c r="DF60" i="3"/>
  <c r="DF84" i="3" s="1"/>
  <c r="DF123" i="3" s="1"/>
  <c r="DF48" i="3"/>
  <c r="DG23" i="3" s="1"/>
  <c r="DB52" i="3"/>
  <c r="DC27" i="3" s="1"/>
  <c r="DH46" i="3"/>
  <c r="DI21" i="3" s="1"/>
  <c r="DF96" i="3"/>
  <c r="DC51" i="3"/>
  <c r="DD26" i="3" s="1"/>
  <c r="CZ54" i="3"/>
  <c r="DA29" i="3" s="1"/>
  <c r="DD50" i="3"/>
  <c r="DE25" i="3" s="1"/>
  <c r="DF97" i="3"/>
  <c r="CY55" i="3"/>
  <c r="CZ30" i="3" s="1"/>
  <c r="CX56" i="3"/>
  <c r="CY31" i="3" s="1"/>
  <c r="CX39" i="3"/>
  <c r="DA53" i="3"/>
  <c r="DB28" i="3" s="1"/>
  <c r="DJ44" i="3"/>
  <c r="DK19" i="3" s="1"/>
  <c r="DK34" i="3" s="1"/>
  <c r="DJ20" i="3"/>
  <c r="DE123" i="3"/>
  <c r="DL42" i="3"/>
  <c r="DM17" i="3" s="1"/>
  <c r="DD130" i="3" l="1"/>
  <c r="DD127" i="3"/>
  <c r="DE100" i="3"/>
  <c r="DD131" i="3"/>
  <c r="DE104" i="3"/>
  <c r="DF61" i="3"/>
  <c r="DF85" i="3" s="1"/>
  <c r="DG97" i="3" s="1"/>
  <c r="DD105" i="3"/>
  <c r="DD125" i="3"/>
  <c r="DE98" i="3"/>
  <c r="DC132" i="3"/>
  <c r="DD126" i="3"/>
  <c r="DE99" i="3"/>
  <c r="DE66" i="3"/>
  <c r="DE90" i="3" s="1"/>
  <c r="DF102" i="3" s="1"/>
  <c r="DE65" i="3"/>
  <c r="DE89" i="3" s="1"/>
  <c r="DF101" i="3" s="1"/>
  <c r="DE63" i="3"/>
  <c r="DE87" i="3" s="1"/>
  <c r="DF99" i="3" s="1"/>
  <c r="DE68" i="3"/>
  <c r="DE92" i="3" s="1"/>
  <c r="DE62" i="3"/>
  <c r="DE86" i="3" s="1"/>
  <c r="DE67" i="3"/>
  <c r="DE91" i="3" s="1"/>
  <c r="DE64" i="3"/>
  <c r="DE88" i="3" s="1"/>
  <c r="DD129" i="3"/>
  <c r="DE102" i="3"/>
  <c r="DH59" i="3"/>
  <c r="DH83" i="3" s="1"/>
  <c r="DD128" i="3"/>
  <c r="DE101" i="3"/>
  <c r="CY56" i="3"/>
  <c r="CZ31" i="3" s="1"/>
  <c r="CY39" i="3"/>
  <c r="DK44" i="3"/>
  <c r="DL19" i="3" s="1"/>
  <c r="DL44" i="3" s="1"/>
  <c r="DC52" i="3"/>
  <c r="DD27" i="3" s="1"/>
  <c r="DA54" i="3"/>
  <c r="DB29" i="3" s="1"/>
  <c r="DB53" i="3"/>
  <c r="DC28" i="3" s="1"/>
  <c r="DH47" i="3"/>
  <c r="DI22" i="3" s="1"/>
  <c r="DI47" i="3" s="1"/>
  <c r="DE50" i="3"/>
  <c r="DF25" i="3" s="1"/>
  <c r="DF49" i="3"/>
  <c r="DG24" i="3" s="1"/>
  <c r="DG37" i="3" s="1"/>
  <c r="DG38" i="3" s="1"/>
  <c r="DD51" i="3"/>
  <c r="DE26" i="3" s="1"/>
  <c r="DI46" i="3"/>
  <c r="DJ21" i="3" s="1"/>
  <c r="DG60" i="3"/>
  <c r="DG84" i="3" s="1"/>
  <c r="DG48" i="3"/>
  <c r="DH23" i="3" s="1"/>
  <c r="DG61" i="3"/>
  <c r="DG85" i="3" s="1"/>
  <c r="DL43" i="3"/>
  <c r="DM18" i="3" s="1"/>
  <c r="DG96" i="3"/>
  <c r="CZ55" i="3"/>
  <c r="DA30" i="3" s="1"/>
  <c r="DJ45" i="3"/>
  <c r="DK20" i="3" s="1"/>
  <c r="DM42" i="3"/>
  <c r="DN17" i="3" s="1"/>
  <c r="DD132" i="3" l="1"/>
  <c r="DF124" i="3"/>
  <c r="DI59" i="3"/>
  <c r="DI83" i="3" s="1"/>
  <c r="DJ95" i="3" s="1"/>
  <c r="DL34" i="3"/>
  <c r="DF62" i="3"/>
  <c r="DF86" i="3" s="1"/>
  <c r="DF66" i="3"/>
  <c r="DF90" i="3" s="1"/>
  <c r="DF63" i="3"/>
  <c r="DF87" i="3" s="1"/>
  <c r="DF68" i="3"/>
  <c r="DF92" i="3" s="1"/>
  <c r="DF67" i="3"/>
  <c r="DF91" i="3" s="1"/>
  <c r="DF65" i="3"/>
  <c r="DF89" i="3" s="1"/>
  <c r="DF64" i="3"/>
  <c r="DF88" i="3" s="1"/>
  <c r="DE130" i="3"/>
  <c r="DF103" i="3"/>
  <c r="DE126" i="3"/>
  <c r="DE105" i="3"/>
  <c r="DE127" i="3"/>
  <c r="DF100" i="3"/>
  <c r="DE125" i="3"/>
  <c r="DF98" i="3"/>
  <c r="DE128" i="3"/>
  <c r="DI95" i="3"/>
  <c r="DH122" i="3"/>
  <c r="DF104" i="3"/>
  <c r="DE131" i="3"/>
  <c r="DE129" i="3"/>
  <c r="DK45" i="3"/>
  <c r="DL20" i="3" s="1"/>
  <c r="DG124" i="3"/>
  <c r="DG123" i="3"/>
  <c r="DJ22" i="3"/>
  <c r="DG49" i="3"/>
  <c r="DH24" i="3" s="1"/>
  <c r="DH37" i="3" s="1"/>
  <c r="DH38" i="3" s="1"/>
  <c r="DM43" i="3"/>
  <c r="DN18" i="3" s="1"/>
  <c r="DM19" i="3"/>
  <c r="DM44" i="3" s="1"/>
  <c r="DB54" i="3"/>
  <c r="DC29" i="3" s="1"/>
  <c r="DD52" i="3"/>
  <c r="DE27" i="3" s="1"/>
  <c r="DA55" i="3"/>
  <c r="DB30" i="3" s="1"/>
  <c r="DC53" i="3"/>
  <c r="DD28" i="3" s="1"/>
  <c r="DH97" i="3"/>
  <c r="DJ46" i="3"/>
  <c r="DK21" i="3" s="1"/>
  <c r="CZ56" i="3"/>
  <c r="DA31" i="3" s="1"/>
  <c r="CZ39" i="3"/>
  <c r="DH96" i="3"/>
  <c r="DH60" i="3"/>
  <c r="DH84" i="3" s="1"/>
  <c r="DH123" i="3" s="1"/>
  <c r="DH48" i="3"/>
  <c r="DI23" i="3" s="1"/>
  <c r="DF50" i="3"/>
  <c r="DG25" i="3" s="1"/>
  <c r="DE51" i="3"/>
  <c r="DF26" i="3" s="1"/>
  <c r="DN42" i="3"/>
  <c r="DO17" i="3" s="1"/>
  <c r="DI122" i="3" l="1"/>
  <c r="DF105" i="3"/>
  <c r="DH61" i="3"/>
  <c r="DH85" i="3" s="1"/>
  <c r="DH124" i="3" s="1"/>
  <c r="DJ47" i="3"/>
  <c r="DJ59" i="3"/>
  <c r="DJ83" i="3" s="1"/>
  <c r="DG100" i="3"/>
  <c r="DF127" i="3"/>
  <c r="DF131" i="3"/>
  <c r="DG104" i="3"/>
  <c r="DF125" i="3"/>
  <c r="DG98" i="3"/>
  <c r="DE132" i="3"/>
  <c r="DF130" i="3"/>
  <c r="DG103" i="3"/>
  <c r="DF129" i="3"/>
  <c r="DG102" i="3"/>
  <c r="DG63" i="3"/>
  <c r="DG87" i="3" s="1"/>
  <c r="DG68" i="3"/>
  <c r="DG92" i="3" s="1"/>
  <c r="DG66" i="3"/>
  <c r="DG90" i="3" s="1"/>
  <c r="DG64" i="3"/>
  <c r="DG88" i="3" s="1"/>
  <c r="DG67" i="3"/>
  <c r="DG91" i="3" s="1"/>
  <c r="DH103" i="3" s="1"/>
  <c r="DG62" i="3"/>
  <c r="DG86" i="3" s="1"/>
  <c r="DG65" i="3"/>
  <c r="DG89" i="3" s="1"/>
  <c r="DF128" i="3"/>
  <c r="DG101" i="3"/>
  <c r="DM34" i="3"/>
  <c r="DF126" i="3"/>
  <c r="DG99" i="3"/>
  <c r="DK46" i="3"/>
  <c r="DL21" i="3" s="1"/>
  <c r="DL46" i="3" s="1"/>
  <c r="DK22" i="3"/>
  <c r="DK47" i="3" s="1"/>
  <c r="DE52" i="3"/>
  <c r="DF27" i="3" s="1"/>
  <c r="DA56" i="3"/>
  <c r="DB31" i="3" s="1"/>
  <c r="DA39" i="3"/>
  <c r="DC54" i="3"/>
  <c r="DD29" i="3" s="1"/>
  <c r="DG50" i="3"/>
  <c r="DH25" i="3" s="1"/>
  <c r="DD53" i="3"/>
  <c r="DE28" i="3" s="1"/>
  <c r="DF51" i="3"/>
  <c r="DG26" i="3" s="1"/>
  <c r="DH49" i="3"/>
  <c r="DI24" i="3" s="1"/>
  <c r="DI37" i="3" s="1"/>
  <c r="DI38" i="3" s="1"/>
  <c r="DB55" i="3"/>
  <c r="DC30" i="3" s="1"/>
  <c r="DN43" i="3"/>
  <c r="DO18" i="3" s="1"/>
  <c r="DI60" i="3"/>
  <c r="DI84" i="3" s="1"/>
  <c r="DI48" i="3"/>
  <c r="DJ23" i="3" s="1"/>
  <c r="DL45" i="3"/>
  <c r="DM20" i="3" s="1"/>
  <c r="DI96" i="3"/>
  <c r="DO42" i="3"/>
  <c r="DP17" i="3" s="1"/>
  <c r="DN19" i="3"/>
  <c r="DN34" i="3" s="1"/>
  <c r="DI97" i="3" l="1"/>
  <c r="DI61" i="3"/>
  <c r="DI85" i="3" s="1"/>
  <c r="DJ97" i="3" s="1"/>
  <c r="DG126" i="3"/>
  <c r="DH99" i="3"/>
  <c r="DG105" i="3"/>
  <c r="DF132" i="3"/>
  <c r="DG129" i="3"/>
  <c r="DH102" i="3"/>
  <c r="DG127" i="3"/>
  <c r="DH100" i="3"/>
  <c r="DG131" i="3"/>
  <c r="DH104" i="3"/>
  <c r="DG130" i="3"/>
  <c r="DK59" i="3"/>
  <c r="DK83" i="3" s="1"/>
  <c r="DG128" i="3"/>
  <c r="DH101" i="3"/>
  <c r="DK95" i="3"/>
  <c r="DJ122" i="3"/>
  <c r="DH62" i="3"/>
  <c r="DH86" i="3" s="1"/>
  <c r="DH67" i="3"/>
  <c r="DH91" i="3" s="1"/>
  <c r="DH64" i="3"/>
  <c r="DH88" i="3" s="1"/>
  <c r="DH65" i="3"/>
  <c r="DH89" i="3" s="1"/>
  <c r="DH66" i="3"/>
  <c r="DH90" i="3" s="1"/>
  <c r="DH63" i="3"/>
  <c r="DH87" i="3" s="1"/>
  <c r="DH68" i="3"/>
  <c r="DH92" i="3" s="1"/>
  <c r="DG125" i="3"/>
  <c r="DH98" i="3"/>
  <c r="DL22" i="3"/>
  <c r="DL47" i="3" s="1"/>
  <c r="DI123" i="3"/>
  <c r="DD54" i="3"/>
  <c r="DE29" i="3" s="1"/>
  <c r="DH50" i="3"/>
  <c r="DI25" i="3" s="1"/>
  <c r="DF52" i="3"/>
  <c r="DG27" i="3" s="1"/>
  <c r="DO43" i="3"/>
  <c r="DP18" i="3" s="1"/>
  <c r="DB56" i="3"/>
  <c r="DC31" i="3" s="1"/>
  <c r="DB39" i="3"/>
  <c r="DG51" i="3"/>
  <c r="DH26" i="3" s="1"/>
  <c r="DE53" i="3"/>
  <c r="DF28" i="3" s="1"/>
  <c r="DM45" i="3"/>
  <c r="DN20" i="3" s="1"/>
  <c r="DM21" i="3"/>
  <c r="DM46" i="3" s="1"/>
  <c r="DC55" i="3"/>
  <c r="DD30" i="3" s="1"/>
  <c r="DI49" i="3"/>
  <c r="DJ24" i="3" s="1"/>
  <c r="DJ37" i="3" s="1"/>
  <c r="DJ38" i="3" s="1"/>
  <c r="DN44" i="3"/>
  <c r="DO19" i="3" s="1"/>
  <c r="DO44" i="3" s="1"/>
  <c r="DJ60" i="3"/>
  <c r="DJ84" i="3" s="1"/>
  <c r="DJ48" i="3"/>
  <c r="DK23" i="3" s="1"/>
  <c r="DJ96" i="3"/>
  <c r="DP42" i="3"/>
  <c r="DQ17" i="3" s="1"/>
  <c r="DI124" i="3" l="1"/>
  <c r="DK122" i="3"/>
  <c r="DL95" i="3"/>
  <c r="DI98" i="3"/>
  <c r="DH125" i="3"/>
  <c r="DH105" i="3"/>
  <c r="DG132" i="3"/>
  <c r="DO34" i="3"/>
  <c r="DH129" i="3"/>
  <c r="DI102" i="3"/>
  <c r="DL59" i="3"/>
  <c r="DL83" i="3" s="1"/>
  <c r="DM95" i="3" s="1"/>
  <c r="DH128" i="3"/>
  <c r="DI101" i="3"/>
  <c r="DI63" i="3"/>
  <c r="DI87" i="3" s="1"/>
  <c r="DI67" i="3"/>
  <c r="DI91" i="3" s="1"/>
  <c r="DI64" i="3"/>
  <c r="DI88" i="3" s="1"/>
  <c r="DI65" i="3"/>
  <c r="DI89" i="3" s="1"/>
  <c r="DI62" i="3"/>
  <c r="DI86" i="3" s="1"/>
  <c r="DJ98" i="3" s="1"/>
  <c r="DI68" i="3"/>
  <c r="DI92" i="3" s="1"/>
  <c r="DI66" i="3"/>
  <c r="DI90" i="3" s="1"/>
  <c r="DH131" i="3"/>
  <c r="DI104" i="3"/>
  <c r="DH127" i="3"/>
  <c r="DI100" i="3"/>
  <c r="DH126" i="3"/>
  <c r="DI99" i="3"/>
  <c r="DJ61" i="3"/>
  <c r="DJ85" i="3" s="1"/>
  <c r="DJ124" i="3" s="1"/>
  <c r="DH130" i="3"/>
  <c r="DI103" i="3"/>
  <c r="DJ123" i="3"/>
  <c r="DP19" i="3"/>
  <c r="DP44" i="3" s="1"/>
  <c r="DP43" i="3"/>
  <c r="DQ18" i="3" s="1"/>
  <c r="DG52" i="3"/>
  <c r="DH27" i="3" s="1"/>
  <c r="DD55" i="3"/>
  <c r="DE30" i="3" s="1"/>
  <c r="DF53" i="3"/>
  <c r="DG28" i="3" s="1"/>
  <c r="DH51" i="3"/>
  <c r="DI26" i="3" s="1"/>
  <c r="DJ49" i="3"/>
  <c r="DK24" i="3" s="1"/>
  <c r="DK37" i="3" s="1"/>
  <c r="DK38" i="3" s="1"/>
  <c r="DN45" i="3"/>
  <c r="DO20" i="3" s="1"/>
  <c r="DN21" i="3"/>
  <c r="DE54" i="3"/>
  <c r="DF29" i="3" s="1"/>
  <c r="DI50" i="3"/>
  <c r="DJ25" i="3" s="1"/>
  <c r="DJ66" i="3" s="1"/>
  <c r="DJ90" i="3" s="1"/>
  <c r="DC56" i="3"/>
  <c r="DD31" i="3" s="1"/>
  <c r="DC39" i="3"/>
  <c r="DK96" i="3"/>
  <c r="DM22" i="3"/>
  <c r="DM59" i="3" s="1"/>
  <c r="DM83" i="3" s="1"/>
  <c r="DN95" i="3" s="1"/>
  <c r="DK48" i="3"/>
  <c r="DL23" i="3" s="1"/>
  <c r="DK60" i="3"/>
  <c r="DK84" i="3" s="1"/>
  <c r="DQ42" i="3"/>
  <c r="DR17" i="3" s="1"/>
  <c r="DJ63" i="3" l="1"/>
  <c r="DJ87" i="3" s="1"/>
  <c r="DK99" i="3" s="1"/>
  <c r="DK61" i="3"/>
  <c r="DK85" i="3" s="1"/>
  <c r="DK124" i="3" s="1"/>
  <c r="DK97" i="3"/>
  <c r="DM122" i="3"/>
  <c r="DJ62" i="3"/>
  <c r="DJ86" i="3" s="1"/>
  <c r="DJ65" i="3"/>
  <c r="DJ89" i="3" s="1"/>
  <c r="DJ128" i="3" s="1"/>
  <c r="DP34" i="3"/>
  <c r="DJ129" i="3"/>
  <c r="DK102" i="3"/>
  <c r="DJ126" i="3"/>
  <c r="DI130" i="3"/>
  <c r="DJ103" i="3"/>
  <c r="DL122" i="3"/>
  <c r="DH132" i="3"/>
  <c r="DJ67" i="3"/>
  <c r="DJ91" i="3" s="1"/>
  <c r="DK103" i="3" s="1"/>
  <c r="DI128" i="3"/>
  <c r="DJ101" i="3"/>
  <c r="DI105" i="3"/>
  <c r="DI129" i="3"/>
  <c r="DJ102" i="3"/>
  <c r="DJ100" i="3"/>
  <c r="DI127" i="3"/>
  <c r="DI131" i="3"/>
  <c r="DJ104" i="3"/>
  <c r="DI126" i="3"/>
  <c r="DJ99" i="3"/>
  <c r="DJ68" i="3"/>
  <c r="DJ92" i="3" s="1"/>
  <c r="DJ64" i="3"/>
  <c r="DJ88" i="3" s="1"/>
  <c r="DK100" i="3" s="1"/>
  <c r="DI125" i="3"/>
  <c r="DM47" i="3"/>
  <c r="DN22" i="3" s="1"/>
  <c r="DN59" i="3" s="1"/>
  <c r="DN83" i="3" s="1"/>
  <c r="DN122" i="3" s="1"/>
  <c r="DK123" i="3"/>
  <c r="DG53" i="3"/>
  <c r="DH28" i="3" s="1"/>
  <c r="DI51" i="3"/>
  <c r="DJ26" i="3" s="1"/>
  <c r="DF54" i="3"/>
  <c r="DG29" i="3" s="1"/>
  <c r="DD56" i="3"/>
  <c r="DE31" i="3" s="1"/>
  <c r="DD39" i="3"/>
  <c r="DJ50" i="3"/>
  <c r="DK25" i="3" s="1"/>
  <c r="DO45" i="3"/>
  <c r="DP20" i="3" s="1"/>
  <c r="DK49" i="3"/>
  <c r="DL24" i="3" s="1"/>
  <c r="DL37" i="3" s="1"/>
  <c r="DL38" i="3" s="1"/>
  <c r="DN46" i="3"/>
  <c r="DO21" i="3" s="1"/>
  <c r="DL48" i="3"/>
  <c r="DM23" i="3" s="1"/>
  <c r="DL60" i="3"/>
  <c r="DL84" i="3" s="1"/>
  <c r="DH52" i="3"/>
  <c r="DI27" i="3" s="1"/>
  <c r="DE55" i="3"/>
  <c r="DF30" i="3" s="1"/>
  <c r="DQ43" i="3"/>
  <c r="DR18" i="3" s="1"/>
  <c r="DL96" i="3"/>
  <c r="DR42" i="3"/>
  <c r="DS17" i="3" s="1"/>
  <c r="DQ19" i="3"/>
  <c r="DQ34" i="3" s="1"/>
  <c r="DL97" i="3" l="1"/>
  <c r="DK101" i="3"/>
  <c r="DL61" i="3"/>
  <c r="DL85" i="3" s="1"/>
  <c r="DL124" i="3" s="1"/>
  <c r="DJ125" i="3"/>
  <c r="DK98" i="3"/>
  <c r="DI132" i="3"/>
  <c r="DJ131" i="3"/>
  <c r="DK104" i="3"/>
  <c r="DK68" i="3"/>
  <c r="DK92" i="3" s="1"/>
  <c r="DK63" i="3"/>
  <c r="DK87" i="3" s="1"/>
  <c r="DK62" i="3"/>
  <c r="DK86" i="3" s="1"/>
  <c r="DK65" i="3"/>
  <c r="DK89" i="3" s="1"/>
  <c r="DK66" i="3"/>
  <c r="DK90" i="3" s="1"/>
  <c r="DK64" i="3"/>
  <c r="DK88" i="3" s="1"/>
  <c r="DK67" i="3"/>
  <c r="DK91" i="3" s="1"/>
  <c r="DL68" i="3"/>
  <c r="DL92" i="3" s="1"/>
  <c r="DO95" i="3"/>
  <c r="DJ130" i="3"/>
  <c r="DJ105" i="3"/>
  <c r="DL62" i="3"/>
  <c r="DL86" i="3" s="1"/>
  <c r="DJ127" i="3"/>
  <c r="DN47" i="3"/>
  <c r="DO22" i="3" s="1"/>
  <c r="DO59" i="3" s="1"/>
  <c r="DO83" i="3" s="1"/>
  <c r="DO122" i="3" s="1"/>
  <c r="DL123" i="3"/>
  <c r="DR43" i="3"/>
  <c r="DS18" i="3" s="1"/>
  <c r="DO46" i="3"/>
  <c r="DP21" i="3" s="1"/>
  <c r="DK50" i="3"/>
  <c r="DL25" i="3" s="1"/>
  <c r="DL67" i="3" s="1"/>
  <c r="DL91" i="3" s="1"/>
  <c r="DM103" i="3" s="1"/>
  <c r="DF55" i="3"/>
  <c r="DG30" i="3" s="1"/>
  <c r="DI52" i="3"/>
  <c r="DJ27" i="3" s="1"/>
  <c r="DE56" i="3"/>
  <c r="DF31" i="3" s="1"/>
  <c r="DE39" i="3"/>
  <c r="DG54" i="3"/>
  <c r="DH29" i="3" s="1"/>
  <c r="DL49" i="3"/>
  <c r="DM24" i="3" s="1"/>
  <c r="DM37" i="3" s="1"/>
  <c r="DM38" i="3" s="1"/>
  <c r="DM96" i="3"/>
  <c r="DP45" i="3"/>
  <c r="DQ20" i="3" s="1"/>
  <c r="DJ51" i="3"/>
  <c r="DK26" i="3" s="1"/>
  <c r="DM60" i="3"/>
  <c r="DM84" i="3" s="1"/>
  <c r="DM48" i="3"/>
  <c r="DN23" i="3" s="1"/>
  <c r="DQ44" i="3"/>
  <c r="DR19" i="3" s="1"/>
  <c r="DR34" i="3" s="1"/>
  <c r="DH53" i="3"/>
  <c r="DI28" i="3" s="1"/>
  <c r="DS42" i="3"/>
  <c r="DT17" i="3" s="1"/>
  <c r="DM97" i="3" l="1"/>
  <c r="DK105" i="3"/>
  <c r="DL125" i="3"/>
  <c r="DL131" i="3"/>
  <c r="DK130" i="3"/>
  <c r="DL103" i="3"/>
  <c r="DK126" i="3"/>
  <c r="DL99" i="3"/>
  <c r="DL100" i="3"/>
  <c r="DK127" i="3"/>
  <c r="DK128" i="3"/>
  <c r="DL101" i="3"/>
  <c r="DL130" i="3"/>
  <c r="DM98" i="3"/>
  <c r="DL65" i="3"/>
  <c r="DL89" i="3" s="1"/>
  <c r="DM101" i="3" s="1"/>
  <c r="DM61" i="3"/>
  <c r="DM85" i="3" s="1"/>
  <c r="DM124" i="3" s="1"/>
  <c r="DK125" i="3"/>
  <c r="DL98" i="3"/>
  <c r="DM104" i="3"/>
  <c r="DP95" i="3"/>
  <c r="DL66" i="3"/>
  <c r="DL90" i="3" s="1"/>
  <c r="DM102" i="3" s="1"/>
  <c r="DK129" i="3"/>
  <c r="DL102" i="3"/>
  <c r="DK131" i="3"/>
  <c r="DL104" i="3"/>
  <c r="DL63" i="3"/>
  <c r="DL87" i="3" s="1"/>
  <c r="DJ132" i="3"/>
  <c r="DL64" i="3"/>
  <c r="DL88" i="3" s="1"/>
  <c r="DO47" i="3"/>
  <c r="DP22" i="3" s="1"/>
  <c r="DP47" i="3" s="1"/>
  <c r="DM123" i="3"/>
  <c r="DR44" i="3"/>
  <c r="DS19" i="3" s="1"/>
  <c r="DS34" i="3" s="1"/>
  <c r="DK51" i="3"/>
  <c r="DL26" i="3" s="1"/>
  <c r="DM49" i="3"/>
  <c r="DN24" i="3" s="1"/>
  <c r="DN37" i="3" s="1"/>
  <c r="DN38" i="3" s="1"/>
  <c r="DI53" i="3"/>
  <c r="DJ28" i="3" s="1"/>
  <c r="DN48" i="3"/>
  <c r="DO23" i="3" s="1"/>
  <c r="DN61" i="3"/>
  <c r="DN85" i="3" s="1"/>
  <c r="DN60" i="3"/>
  <c r="DN84" i="3" s="1"/>
  <c r="DF56" i="3"/>
  <c r="DG31" i="3" s="1"/>
  <c r="DF39" i="3"/>
  <c r="DP46" i="3"/>
  <c r="DQ21" i="3" s="1"/>
  <c r="DH54" i="3"/>
  <c r="DI29" i="3" s="1"/>
  <c r="DS43" i="3"/>
  <c r="DT18" i="3" s="1"/>
  <c r="DL50" i="3"/>
  <c r="DM25" i="3" s="1"/>
  <c r="DM66" i="3" s="1"/>
  <c r="DM90" i="3" s="1"/>
  <c r="DQ45" i="3"/>
  <c r="DR20" i="3" s="1"/>
  <c r="DG55" i="3"/>
  <c r="DH30" i="3" s="1"/>
  <c r="DN96" i="3"/>
  <c r="DJ52" i="3"/>
  <c r="DK27" i="3" s="1"/>
  <c r="DT42" i="3"/>
  <c r="DU17" i="3" s="1"/>
  <c r="DL128" i="3" l="1"/>
  <c r="DK132" i="3"/>
  <c r="DM129" i="3"/>
  <c r="DL105" i="3"/>
  <c r="DN97" i="3"/>
  <c r="DL127" i="3"/>
  <c r="DM100" i="3"/>
  <c r="DP59" i="3"/>
  <c r="DP83" i="3" s="1"/>
  <c r="DN102" i="3"/>
  <c r="DL129" i="3"/>
  <c r="DL126" i="3"/>
  <c r="DM99" i="3"/>
  <c r="DM68" i="3"/>
  <c r="DM92" i="3" s="1"/>
  <c r="DM65" i="3"/>
  <c r="DM89" i="3" s="1"/>
  <c r="DM67" i="3"/>
  <c r="DM91" i="3" s="1"/>
  <c r="DM62" i="3"/>
  <c r="DM86" i="3" s="1"/>
  <c r="DM64" i="3"/>
  <c r="DM88" i="3" s="1"/>
  <c r="DM63" i="3"/>
  <c r="DM87" i="3" s="1"/>
  <c r="DN99" i="3" s="1"/>
  <c r="DN123" i="3"/>
  <c r="DN124" i="3"/>
  <c r="DQ22" i="3"/>
  <c r="DQ47" i="3" s="1"/>
  <c r="DG56" i="3"/>
  <c r="DH31" i="3" s="1"/>
  <c r="DG39" i="3"/>
  <c r="DR45" i="3"/>
  <c r="DS20" i="3" s="1"/>
  <c r="DJ53" i="3"/>
  <c r="DK28" i="3" s="1"/>
  <c r="DN49" i="3"/>
  <c r="DO24" i="3" s="1"/>
  <c r="DO37" i="3" s="1"/>
  <c r="DO38" i="3" s="1"/>
  <c r="DK52" i="3"/>
  <c r="DL27" i="3" s="1"/>
  <c r="DL51" i="3"/>
  <c r="DM50" i="3"/>
  <c r="DN25" i="3" s="1"/>
  <c r="DN62" i="3" s="1"/>
  <c r="DN86" i="3" s="1"/>
  <c r="DM26" i="3"/>
  <c r="DO97" i="3"/>
  <c r="DO96" i="3"/>
  <c r="DS44" i="3"/>
  <c r="DT19" i="3" s="1"/>
  <c r="DT34" i="3" s="1"/>
  <c r="DQ46" i="3"/>
  <c r="DR21" i="3" s="1"/>
  <c r="DH55" i="3"/>
  <c r="DI30" i="3" s="1"/>
  <c r="DO48" i="3"/>
  <c r="DP23" i="3" s="1"/>
  <c r="DO60" i="3"/>
  <c r="DO84" i="3" s="1"/>
  <c r="DI54" i="3"/>
  <c r="DJ29" i="3" s="1"/>
  <c r="DT43" i="3"/>
  <c r="DU18" i="3" s="1"/>
  <c r="DU42" i="3"/>
  <c r="DV17" i="3" s="1"/>
  <c r="DM105" i="3" l="1"/>
  <c r="DN125" i="3"/>
  <c r="DO98" i="3"/>
  <c r="DM131" i="3"/>
  <c r="DN104" i="3"/>
  <c r="DL132" i="3"/>
  <c r="DQ59" i="3"/>
  <c r="DQ83" i="3" s="1"/>
  <c r="DR95" i="3" s="1"/>
  <c r="DM127" i="3"/>
  <c r="DN100" i="3"/>
  <c r="DM128" i="3"/>
  <c r="DN101" i="3"/>
  <c r="DN103" i="3"/>
  <c r="DM130" i="3"/>
  <c r="DN64" i="3"/>
  <c r="DN88" i="3" s="1"/>
  <c r="DN66" i="3"/>
  <c r="DN90" i="3" s="1"/>
  <c r="DN67" i="3"/>
  <c r="DN91" i="3" s="1"/>
  <c r="DN65" i="3"/>
  <c r="DN89" i="3" s="1"/>
  <c r="DO101" i="3" s="1"/>
  <c r="DN68" i="3"/>
  <c r="DN92" i="3" s="1"/>
  <c r="DN63" i="3"/>
  <c r="DN87" i="3" s="1"/>
  <c r="DO61" i="3"/>
  <c r="DO85" i="3" s="1"/>
  <c r="DO124" i="3" s="1"/>
  <c r="DM126" i="3"/>
  <c r="DM125" i="3"/>
  <c r="DN98" i="3"/>
  <c r="DP122" i="3"/>
  <c r="DQ95" i="3"/>
  <c r="DI55" i="3"/>
  <c r="DJ30" i="3" s="1"/>
  <c r="DR46" i="3"/>
  <c r="DS21" i="3" s="1"/>
  <c r="DR22" i="3"/>
  <c r="DR59" i="3" s="1"/>
  <c r="DR83" i="3" s="1"/>
  <c r="DS95" i="3" s="1"/>
  <c r="DO49" i="3"/>
  <c r="DP24" i="3" s="1"/>
  <c r="DP37" i="3" s="1"/>
  <c r="DP38" i="3" s="1"/>
  <c r="DU43" i="3"/>
  <c r="DV18" i="3" s="1"/>
  <c r="DL52" i="3"/>
  <c r="DM27" i="3" s="1"/>
  <c r="DK53" i="3"/>
  <c r="DL28" i="3" s="1"/>
  <c r="DJ54" i="3"/>
  <c r="DK29" i="3" s="1"/>
  <c r="DT44" i="3"/>
  <c r="DU19" i="3" s="1"/>
  <c r="DU44" i="3" s="1"/>
  <c r="DM51" i="3"/>
  <c r="DN26" i="3" s="1"/>
  <c r="DH56" i="3"/>
  <c r="DI31" i="3" s="1"/>
  <c r="DH39" i="3"/>
  <c r="DP96" i="3"/>
  <c r="DN50" i="3"/>
  <c r="DO25" i="3" s="1"/>
  <c r="DO65" i="3" s="1"/>
  <c r="DO89" i="3" s="1"/>
  <c r="DS45" i="3"/>
  <c r="DT20" i="3" s="1"/>
  <c r="DP60" i="3"/>
  <c r="DP84" i="3" s="1"/>
  <c r="DP48" i="3"/>
  <c r="DQ23" i="3" s="1"/>
  <c r="DO123" i="3"/>
  <c r="DV42" i="3"/>
  <c r="DW17" i="3" s="1"/>
  <c r="DN128" i="3" l="1"/>
  <c r="DP97" i="3"/>
  <c r="DP61" i="3"/>
  <c r="DP85" i="3" s="1"/>
  <c r="DP124" i="3" s="1"/>
  <c r="DO128" i="3"/>
  <c r="DP101" i="3"/>
  <c r="DN105" i="3"/>
  <c r="DR122" i="3"/>
  <c r="DM132" i="3"/>
  <c r="DO66" i="3"/>
  <c r="DO90" i="3" s="1"/>
  <c r="DO62" i="3"/>
  <c r="DO86" i="3" s="1"/>
  <c r="DO67" i="3"/>
  <c r="DO91" i="3" s="1"/>
  <c r="DO63" i="3"/>
  <c r="DO87" i="3" s="1"/>
  <c r="DN131" i="3"/>
  <c r="DO104" i="3"/>
  <c r="DQ122" i="3"/>
  <c r="DN127" i="3"/>
  <c r="DO100" i="3"/>
  <c r="DO68" i="3"/>
  <c r="DO92" i="3" s="1"/>
  <c r="DN126" i="3"/>
  <c r="DO99" i="3"/>
  <c r="DO64" i="3"/>
  <c r="DO88" i="3" s="1"/>
  <c r="DU34" i="3"/>
  <c r="DN130" i="3"/>
  <c r="DO103" i="3"/>
  <c r="DN129" i="3"/>
  <c r="DO102" i="3"/>
  <c r="DT45" i="3"/>
  <c r="DU20" i="3" s="1"/>
  <c r="DU45" i="3" s="1"/>
  <c r="DR47" i="3"/>
  <c r="DS22" i="3" s="1"/>
  <c r="DL53" i="3"/>
  <c r="DM28" i="3" s="1"/>
  <c r="DK54" i="3"/>
  <c r="DL29" i="3" s="1"/>
  <c r="DP49" i="3"/>
  <c r="DQ24" i="3" s="1"/>
  <c r="DQ61" i="3" s="1"/>
  <c r="DQ85" i="3" s="1"/>
  <c r="DN51" i="3"/>
  <c r="DO26" i="3" s="1"/>
  <c r="DI56" i="3"/>
  <c r="DJ31" i="3" s="1"/>
  <c r="DI39" i="3"/>
  <c r="DV43" i="3"/>
  <c r="DW18" i="3" s="1"/>
  <c r="DM52" i="3"/>
  <c r="DN27" i="3" s="1"/>
  <c r="DQ96" i="3"/>
  <c r="DJ55" i="3"/>
  <c r="DK30" i="3" s="1"/>
  <c r="DO50" i="3"/>
  <c r="DP25" i="3" s="1"/>
  <c r="DP63" i="3" s="1"/>
  <c r="DP87" i="3" s="1"/>
  <c r="DQ48" i="3"/>
  <c r="DR23" i="3" s="1"/>
  <c r="DQ60" i="3"/>
  <c r="DQ84" i="3" s="1"/>
  <c r="DP123" i="3"/>
  <c r="DS46" i="3"/>
  <c r="DT21" i="3" s="1"/>
  <c r="DT46" i="3" s="1"/>
  <c r="DW42" i="3"/>
  <c r="DX17" i="3" s="1"/>
  <c r="DV19" i="3"/>
  <c r="DV44" i="3" s="1"/>
  <c r="DQ97" i="3" l="1"/>
  <c r="DO105" i="3"/>
  <c r="DN132" i="3"/>
  <c r="DP66" i="3"/>
  <c r="DP90" i="3" s="1"/>
  <c r="DP129" i="3" s="1"/>
  <c r="DP126" i="3"/>
  <c r="DQ99" i="3"/>
  <c r="DP99" i="3"/>
  <c r="DO126" i="3"/>
  <c r="DV34" i="3"/>
  <c r="DP103" i="3"/>
  <c r="DO130" i="3"/>
  <c r="DP64" i="3"/>
  <c r="DP88" i="3" s="1"/>
  <c r="DS59" i="3"/>
  <c r="DS83" i="3" s="1"/>
  <c r="DP98" i="3"/>
  <c r="DO125" i="3"/>
  <c r="DP68" i="3"/>
  <c r="DP92" i="3" s="1"/>
  <c r="DP62" i="3"/>
  <c r="DP86" i="3" s="1"/>
  <c r="DO131" i="3"/>
  <c r="DP104" i="3"/>
  <c r="DP67" i="3"/>
  <c r="DP91" i="3" s="1"/>
  <c r="DO127" i="3"/>
  <c r="DP100" i="3"/>
  <c r="DQ49" i="3"/>
  <c r="DR24" i="3" s="1"/>
  <c r="DQ37" i="3"/>
  <c r="DQ38" i="3" s="1"/>
  <c r="DP65" i="3"/>
  <c r="DP89" i="3" s="1"/>
  <c r="DO129" i="3"/>
  <c r="DP102" i="3"/>
  <c r="DQ68" i="3"/>
  <c r="DQ92" i="3" s="1"/>
  <c r="DQ123" i="3"/>
  <c r="DU21" i="3"/>
  <c r="DU46" i="3" s="1"/>
  <c r="DQ124" i="3"/>
  <c r="DL54" i="3"/>
  <c r="DM29" i="3" s="1"/>
  <c r="DJ56" i="3"/>
  <c r="DK31" i="3" s="1"/>
  <c r="DJ39" i="3"/>
  <c r="DM53" i="3"/>
  <c r="DN28" i="3" s="1"/>
  <c r="DO51" i="3"/>
  <c r="DP26" i="3" s="1"/>
  <c r="DR97" i="3"/>
  <c r="DN52" i="3"/>
  <c r="DO27" i="3" s="1"/>
  <c r="DR96" i="3"/>
  <c r="DW43" i="3"/>
  <c r="DX18" i="3" s="1"/>
  <c r="DR60" i="3"/>
  <c r="DR84" i="3" s="1"/>
  <c r="DR48" i="3"/>
  <c r="DS23" i="3" s="1"/>
  <c r="DP50" i="3"/>
  <c r="DQ25" i="3" s="1"/>
  <c r="DQ64" i="3" s="1"/>
  <c r="DQ88" i="3" s="1"/>
  <c r="DR100" i="3" s="1"/>
  <c r="DS47" i="3"/>
  <c r="DT22" i="3" s="1"/>
  <c r="DK55" i="3"/>
  <c r="DL30" i="3" s="1"/>
  <c r="DV20" i="3"/>
  <c r="DX42" i="3"/>
  <c r="DY17" i="3" s="1"/>
  <c r="DW19" i="3"/>
  <c r="DW44" i="3" s="1"/>
  <c r="DQ66" i="3" l="1"/>
  <c r="DQ90" i="3" s="1"/>
  <c r="DQ129" i="3" s="1"/>
  <c r="DQ65" i="3"/>
  <c r="DQ89" i="3" s="1"/>
  <c r="DR101" i="3" s="1"/>
  <c r="DQ102" i="3"/>
  <c r="DO132" i="3"/>
  <c r="DP105" i="3"/>
  <c r="DR37" i="3"/>
  <c r="DR38" i="3" s="1"/>
  <c r="DR61" i="3"/>
  <c r="DR85" i="3" s="1"/>
  <c r="DS97" i="3" s="1"/>
  <c r="DW34" i="3"/>
  <c r="DP131" i="3"/>
  <c r="DQ104" i="3"/>
  <c r="DP127" i="3"/>
  <c r="DQ100" i="3"/>
  <c r="DT59" i="3"/>
  <c r="DT83" i="3" s="1"/>
  <c r="DU95" i="3" s="1"/>
  <c r="DQ98" i="3"/>
  <c r="DP125" i="3"/>
  <c r="DT95" i="3"/>
  <c r="DS122" i="3"/>
  <c r="DQ131" i="3"/>
  <c r="DP130" i="3"/>
  <c r="DQ103" i="3"/>
  <c r="DR104" i="3"/>
  <c r="DQ63" i="3"/>
  <c r="DQ87" i="3" s="1"/>
  <c r="DQ62" i="3"/>
  <c r="DQ86" i="3" s="1"/>
  <c r="DQ67" i="3"/>
  <c r="DQ91" i="3" s="1"/>
  <c r="DP128" i="3"/>
  <c r="DQ101" i="3"/>
  <c r="DQ127" i="3"/>
  <c r="DR123" i="3"/>
  <c r="DP51" i="3"/>
  <c r="DQ26" i="3" s="1"/>
  <c r="DK56" i="3"/>
  <c r="DL31" i="3" s="1"/>
  <c r="DK39" i="3"/>
  <c r="DN53" i="3"/>
  <c r="DO28" i="3" s="1"/>
  <c r="DT47" i="3"/>
  <c r="DU22" i="3" s="1"/>
  <c r="DO52" i="3"/>
  <c r="DP27" i="3" s="1"/>
  <c r="DS60" i="3"/>
  <c r="DS84" i="3" s="1"/>
  <c r="DS123" i="3" s="1"/>
  <c r="DS48" i="3"/>
  <c r="DT23" i="3" s="1"/>
  <c r="DM54" i="3"/>
  <c r="DN29" i="3" s="1"/>
  <c r="DV45" i="3"/>
  <c r="DW20" i="3" s="1"/>
  <c r="DR49" i="3"/>
  <c r="DS24" i="3" s="1"/>
  <c r="DS37" i="3" s="1"/>
  <c r="DS38" i="3" s="1"/>
  <c r="DS96" i="3"/>
  <c r="DL55" i="3"/>
  <c r="DM30" i="3" s="1"/>
  <c r="DV21" i="3"/>
  <c r="DQ50" i="3"/>
  <c r="DR25" i="3" s="1"/>
  <c r="DR67" i="3" s="1"/>
  <c r="DR91" i="3" s="1"/>
  <c r="DS103" i="3" s="1"/>
  <c r="DX43" i="3"/>
  <c r="DY18" i="3" s="1"/>
  <c r="DX19" i="3"/>
  <c r="DX34" i="3" s="1"/>
  <c r="DY42" i="3"/>
  <c r="DZ17" i="3" s="1"/>
  <c r="DR102" i="3" l="1"/>
  <c r="DQ128" i="3"/>
  <c r="DR124" i="3"/>
  <c r="DR130" i="3"/>
  <c r="DU59" i="3"/>
  <c r="DU83" i="3" s="1"/>
  <c r="DV95" i="3" s="1"/>
  <c r="DQ105" i="3"/>
  <c r="DS61" i="3"/>
  <c r="DS85" i="3" s="1"/>
  <c r="DT97" i="3" s="1"/>
  <c r="DR64" i="3"/>
  <c r="DR88" i="3" s="1"/>
  <c r="DR99" i="3"/>
  <c r="DQ126" i="3"/>
  <c r="DT122" i="3"/>
  <c r="DP132" i="3"/>
  <c r="DR68" i="3"/>
  <c r="DR92" i="3" s="1"/>
  <c r="DR65" i="3"/>
  <c r="DR89" i="3" s="1"/>
  <c r="DR66" i="3"/>
  <c r="DR90" i="3" s="1"/>
  <c r="DR62" i="3"/>
  <c r="DR86" i="3" s="1"/>
  <c r="DR63" i="3"/>
  <c r="DR87" i="3" s="1"/>
  <c r="DQ130" i="3"/>
  <c r="DR103" i="3"/>
  <c r="DQ125" i="3"/>
  <c r="DR98" i="3"/>
  <c r="DN54" i="3"/>
  <c r="DO29" i="3" s="1"/>
  <c r="DT48" i="3"/>
  <c r="DU23" i="3" s="1"/>
  <c r="DT60" i="3"/>
  <c r="DT84" i="3" s="1"/>
  <c r="DP52" i="3"/>
  <c r="DQ27" i="3" s="1"/>
  <c r="DS49" i="3"/>
  <c r="DT24" i="3" s="1"/>
  <c r="DT37" i="3" s="1"/>
  <c r="DT38" i="3" s="1"/>
  <c r="DW45" i="3"/>
  <c r="DX20" i="3" s="1"/>
  <c r="DU47" i="3"/>
  <c r="DV22" i="3" s="1"/>
  <c r="DV59" i="3" s="1"/>
  <c r="DV83" i="3" s="1"/>
  <c r="DW95" i="3" s="1"/>
  <c r="DO53" i="3"/>
  <c r="DP28" i="3" s="1"/>
  <c r="DV46" i="3"/>
  <c r="DW21" i="3" s="1"/>
  <c r="DY43" i="3"/>
  <c r="DZ18" i="3" s="1"/>
  <c r="DT96" i="3"/>
  <c r="DR50" i="3"/>
  <c r="DS25" i="3" s="1"/>
  <c r="DS66" i="3" s="1"/>
  <c r="DS90" i="3" s="1"/>
  <c r="DT102" i="3" s="1"/>
  <c r="DL56" i="3"/>
  <c r="DM31" i="3" s="1"/>
  <c r="DL39" i="3"/>
  <c r="DX44" i="3"/>
  <c r="DY19" i="3" s="1"/>
  <c r="DY34" i="3" s="1"/>
  <c r="DM55" i="3"/>
  <c r="DN30" i="3" s="1"/>
  <c r="DQ51" i="3"/>
  <c r="DR26" i="3" s="1"/>
  <c r="DZ42" i="3"/>
  <c r="EA17" i="3" s="1"/>
  <c r="DU122" i="3" l="1"/>
  <c r="DS65" i="3"/>
  <c r="DS89" i="3" s="1"/>
  <c r="DT101" i="3" s="1"/>
  <c r="DT61" i="3"/>
  <c r="DT85" i="3" s="1"/>
  <c r="DT124" i="3" s="1"/>
  <c r="DS124" i="3"/>
  <c r="DS129" i="3"/>
  <c r="DV122" i="3"/>
  <c r="DR127" i="3"/>
  <c r="DS100" i="3"/>
  <c r="DR128" i="3"/>
  <c r="DS101" i="3"/>
  <c r="DS67" i="3"/>
  <c r="DS91" i="3" s="1"/>
  <c r="DS63" i="3"/>
  <c r="DS87" i="3" s="1"/>
  <c r="DS64" i="3"/>
  <c r="DS88" i="3" s="1"/>
  <c r="DQ132" i="3"/>
  <c r="DS68" i="3"/>
  <c r="DS92" i="3" s="1"/>
  <c r="DS98" i="3"/>
  <c r="DR125" i="3"/>
  <c r="DR131" i="3"/>
  <c r="DS104" i="3"/>
  <c r="DS62" i="3"/>
  <c r="DS86" i="3" s="1"/>
  <c r="DR129" i="3"/>
  <c r="DS102" i="3"/>
  <c r="DS128" i="3"/>
  <c r="DR105" i="3"/>
  <c r="DR126" i="3"/>
  <c r="DS99" i="3"/>
  <c r="DT49" i="3"/>
  <c r="DU24" i="3" s="1"/>
  <c r="DU37" i="3" s="1"/>
  <c r="DU38" i="3" s="1"/>
  <c r="DZ43" i="3"/>
  <c r="EA18" i="3" s="1"/>
  <c r="DP53" i="3"/>
  <c r="DQ28" i="3" s="1"/>
  <c r="DQ52" i="3"/>
  <c r="DR27" i="3" s="1"/>
  <c r="DN55" i="3"/>
  <c r="DO30" i="3" s="1"/>
  <c r="DW46" i="3"/>
  <c r="DX21" i="3" s="1"/>
  <c r="DR51" i="3"/>
  <c r="DS26" i="3" s="1"/>
  <c r="DX45" i="3"/>
  <c r="DY20" i="3" s="1"/>
  <c r="DV47" i="3"/>
  <c r="DW22" i="3" s="1"/>
  <c r="DY44" i="3"/>
  <c r="DZ19" i="3" s="1"/>
  <c r="DZ44" i="3" s="1"/>
  <c r="DU96" i="3"/>
  <c r="DO54" i="3"/>
  <c r="DP29" i="3" s="1"/>
  <c r="DU97" i="3"/>
  <c r="DU60" i="3"/>
  <c r="DU84" i="3" s="1"/>
  <c r="DU48" i="3"/>
  <c r="DV23" i="3" s="1"/>
  <c r="DT123" i="3"/>
  <c r="DM56" i="3"/>
  <c r="DN31" i="3" s="1"/>
  <c r="DM39" i="3"/>
  <c r="DS50" i="3"/>
  <c r="DT25" i="3" s="1"/>
  <c r="EA42" i="3"/>
  <c r="EB17" i="3" s="1"/>
  <c r="DU61" i="3" l="1"/>
  <c r="DU85" i="3" s="1"/>
  <c r="DU124" i="3" s="1"/>
  <c r="DS105" i="3"/>
  <c r="DS127" i="3"/>
  <c r="DT100" i="3"/>
  <c r="DS130" i="3"/>
  <c r="DT103" i="3"/>
  <c r="DR132" i="3"/>
  <c r="DT64" i="3"/>
  <c r="DT88" i="3" s="1"/>
  <c r="DU100" i="3" s="1"/>
  <c r="DS125" i="3"/>
  <c r="DT98" i="3"/>
  <c r="DS131" i="3"/>
  <c r="DT104" i="3"/>
  <c r="DT66" i="3"/>
  <c r="DT90" i="3" s="1"/>
  <c r="DT62" i="3"/>
  <c r="DT86" i="3" s="1"/>
  <c r="DT68" i="3"/>
  <c r="DT92" i="3" s="1"/>
  <c r="DT65" i="3"/>
  <c r="DT89" i="3" s="1"/>
  <c r="DT67" i="3"/>
  <c r="DT91" i="3" s="1"/>
  <c r="DT63" i="3"/>
  <c r="DT87" i="3" s="1"/>
  <c r="DU99" i="3" s="1"/>
  <c r="DW59" i="3"/>
  <c r="DW83" i="3" s="1"/>
  <c r="DS126" i="3"/>
  <c r="DT99" i="3"/>
  <c r="DZ34" i="3"/>
  <c r="DU123" i="3"/>
  <c r="DX46" i="3"/>
  <c r="DY21" i="3" s="1"/>
  <c r="DY46" i="3" s="1"/>
  <c r="DW47" i="3"/>
  <c r="DX22" i="3" s="1"/>
  <c r="DR52" i="3"/>
  <c r="DS27" i="3" s="1"/>
  <c r="DS51" i="3"/>
  <c r="DT26" i="3" s="1"/>
  <c r="DT50" i="3"/>
  <c r="DU25" i="3" s="1"/>
  <c r="DY45" i="3"/>
  <c r="DZ20" i="3" s="1"/>
  <c r="DO55" i="3"/>
  <c r="DP30" i="3" s="1"/>
  <c r="DN56" i="3"/>
  <c r="DO31" i="3" s="1"/>
  <c r="DN39" i="3"/>
  <c r="DQ53" i="3"/>
  <c r="DR28" i="3" s="1"/>
  <c r="EA43" i="3"/>
  <c r="EB18" i="3" s="1"/>
  <c r="DP54" i="3"/>
  <c r="DQ29" i="3" s="1"/>
  <c r="EA19" i="3"/>
  <c r="EA34" i="3" s="1"/>
  <c r="DV96" i="3"/>
  <c r="DV97" i="3"/>
  <c r="DU49" i="3"/>
  <c r="DV24" i="3" s="1"/>
  <c r="DV37" i="3" s="1"/>
  <c r="DV38" i="3" s="1"/>
  <c r="DV61" i="3"/>
  <c r="DV85" i="3" s="1"/>
  <c r="DV48" i="3"/>
  <c r="DW23" i="3" s="1"/>
  <c r="DV60" i="3"/>
  <c r="DV84" i="3" s="1"/>
  <c r="EB42" i="3"/>
  <c r="EC17" i="3" s="1"/>
  <c r="DT128" i="3" l="1"/>
  <c r="DU101" i="3"/>
  <c r="DT127" i="3"/>
  <c r="DU64" i="3"/>
  <c r="DU88" i="3" s="1"/>
  <c r="DV100" i="3" s="1"/>
  <c r="DU65" i="3"/>
  <c r="DU89" i="3" s="1"/>
  <c r="DV101" i="3" s="1"/>
  <c r="DU66" i="3"/>
  <c r="DU90" i="3" s="1"/>
  <c r="DV102" i="3" s="1"/>
  <c r="DU102" i="3"/>
  <c r="DT129" i="3"/>
  <c r="DS132" i="3"/>
  <c r="DU62" i="3"/>
  <c r="DU86" i="3" s="1"/>
  <c r="DV98" i="3" s="1"/>
  <c r="DX95" i="3"/>
  <c r="DW122" i="3"/>
  <c r="DT105" i="3"/>
  <c r="DU68" i="3"/>
  <c r="DU92" i="3" s="1"/>
  <c r="DU63" i="3"/>
  <c r="DU87" i="3" s="1"/>
  <c r="DT131" i="3"/>
  <c r="DU104" i="3"/>
  <c r="DX59" i="3"/>
  <c r="DX83" i="3" s="1"/>
  <c r="DT125" i="3"/>
  <c r="DU98" i="3"/>
  <c r="DU67" i="3"/>
  <c r="DU91" i="3" s="1"/>
  <c r="DT130" i="3"/>
  <c r="DU103" i="3"/>
  <c r="DT126" i="3"/>
  <c r="DV123" i="3"/>
  <c r="DV124" i="3"/>
  <c r="DZ21" i="3"/>
  <c r="DZ46" i="3" s="1"/>
  <c r="DQ54" i="3"/>
  <c r="DR29" i="3" s="1"/>
  <c r="DO56" i="3"/>
  <c r="DP31" i="3" s="1"/>
  <c r="DO39" i="3"/>
  <c r="EB43" i="3"/>
  <c r="EC18" i="3" s="1"/>
  <c r="DP55" i="3"/>
  <c r="DQ30" i="3" s="1"/>
  <c r="DT51" i="3"/>
  <c r="DU26" i="3" s="1"/>
  <c r="DX47" i="3"/>
  <c r="DY22" i="3" s="1"/>
  <c r="DU50" i="3"/>
  <c r="DV25" i="3" s="1"/>
  <c r="DV64" i="3" s="1"/>
  <c r="DV88" i="3" s="1"/>
  <c r="DW97" i="3"/>
  <c r="DV49" i="3"/>
  <c r="DW24" i="3" s="1"/>
  <c r="DW37" i="3" s="1"/>
  <c r="DW38" i="3" s="1"/>
  <c r="DW48" i="3"/>
  <c r="DX23" i="3" s="1"/>
  <c r="DW60" i="3"/>
  <c r="DW84" i="3" s="1"/>
  <c r="DZ45" i="3"/>
  <c r="EA20" i="3" s="1"/>
  <c r="DW96" i="3"/>
  <c r="DS52" i="3"/>
  <c r="DT27" i="3" s="1"/>
  <c r="DR53" i="3"/>
  <c r="DS28" i="3" s="1"/>
  <c r="EA44" i="3"/>
  <c r="EB19" i="3" s="1"/>
  <c r="EB34" i="3" s="1"/>
  <c r="EC42" i="3"/>
  <c r="ED17" i="3" s="1"/>
  <c r="DV127" i="3" l="1"/>
  <c r="DU128" i="3"/>
  <c r="DU129" i="3"/>
  <c r="DW61" i="3"/>
  <c r="DW85" i="3" s="1"/>
  <c r="DW124" i="3" s="1"/>
  <c r="DU127" i="3"/>
  <c r="DV62" i="3"/>
  <c r="DV86" i="3" s="1"/>
  <c r="DV125" i="3" s="1"/>
  <c r="DU105" i="3"/>
  <c r="DT132" i="3"/>
  <c r="DX122" i="3"/>
  <c r="DY95" i="3"/>
  <c r="DV68" i="3"/>
  <c r="DV92" i="3" s="1"/>
  <c r="DV65" i="3"/>
  <c r="DV89" i="3" s="1"/>
  <c r="DW101" i="3" s="1"/>
  <c r="DV63" i="3"/>
  <c r="DV87" i="3" s="1"/>
  <c r="DU131" i="3"/>
  <c r="DV104" i="3"/>
  <c r="DV66" i="3"/>
  <c r="DV90" i="3" s="1"/>
  <c r="DW102" i="3" s="1"/>
  <c r="DU125" i="3"/>
  <c r="DW100" i="3"/>
  <c r="DV103" i="3"/>
  <c r="DU130" i="3"/>
  <c r="DU126" i="3"/>
  <c r="DV99" i="3"/>
  <c r="DV67" i="3"/>
  <c r="DV91" i="3" s="1"/>
  <c r="DW103" i="3" s="1"/>
  <c r="DY59" i="3"/>
  <c r="DY83" i="3" s="1"/>
  <c r="DZ95" i="3" s="1"/>
  <c r="DW49" i="3"/>
  <c r="DX24" i="3" s="1"/>
  <c r="DX37" i="3" s="1"/>
  <c r="DX38" i="3" s="1"/>
  <c r="DS53" i="3"/>
  <c r="DT28" i="3" s="1"/>
  <c r="EB44" i="3"/>
  <c r="EC19" i="3" s="1"/>
  <c r="EC34" i="3" s="1"/>
  <c r="DT52" i="3"/>
  <c r="DU27" i="3" s="1"/>
  <c r="DQ55" i="3"/>
  <c r="DR30" i="3" s="1"/>
  <c r="DY47" i="3"/>
  <c r="DZ22" i="3" s="1"/>
  <c r="DP56" i="3"/>
  <c r="DQ31" i="3" s="1"/>
  <c r="DP39" i="3"/>
  <c r="DU51" i="3"/>
  <c r="DV26" i="3" s="1"/>
  <c r="DV50" i="3"/>
  <c r="DW25" i="3" s="1"/>
  <c r="DW67" i="3" s="1"/>
  <c r="DW91" i="3" s="1"/>
  <c r="EA21" i="3"/>
  <c r="EA46" i="3" s="1"/>
  <c r="EC43" i="3"/>
  <c r="ED18" i="3" s="1"/>
  <c r="DX60" i="3"/>
  <c r="DX84" i="3" s="1"/>
  <c r="DX48" i="3"/>
  <c r="DY23" i="3" s="1"/>
  <c r="DX96" i="3"/>
  <c r="EA45" i="3"/>
  <c r="EB20" i="3" s="1"/>
  <c r="DR54" i="3"/>
  <c r="DS29" i="3" s="1"/>
  <c r="DW123" i="3"/>
  <c r="ED42" i="3"/>
  <c r="EE17" i="3" s="1"/>
  <c r="DX97" i="3" l="1"/>
  <c r="DV128" i="3"/>
  <c r="DW98" i="3"/>
  <c r="DW130" i="3"/>
  <c r="DW63" i="3"/>
  <c r="DW87" i="3" s="1"/>
  <c r="DW126" i="3" s="1"/>
  <c r="DW62" i="3"/>
  <c r="DW86" i="3" s="1"/>
  <c r="DW125" i="3" s="1"/>
  <c r="DW68" i="3"/>
  <c r="DW92" i="3" s="1"/>
  <c r="DV131" i="3"/>
  <c r="DW104" i="3"/>
  <c r="DX61" i="3"/>
  <c r="DX85" i="3" s="1"/>
  <c r="DY97" i="3" s="1"/>
  <c r="DV105" i="3"/>
  <c r="DX103" i="3"/>
  <c r="DY122" i="3"/>
  <c r="DZ59" i="3"/>
  <c r="DZ83" i="3" s="1"/>
  <c r="DW65" i="3"/>
  <c r="DW89" i="3" s="1"/>
  <c r="DW64" i="3"/>
  <c r="DW88" i="3" s="1"/>
  <c r="DW66" i="3"/>
  <c r="DW90" i="3" s="1"/>
  <c r="DV130" i="3"/>
  <c r="DU132" i="3"/>
  <c r="DV126" i="3"/>
  <c r="DW99" i="3"/>
  <c r="DV129" i="3"/>
  <c r="EB45" i="3"/>
  <c r="EC20" i="3" s="1"/>
  <c r="DX123" i="3"/>
  <c r="Q95" i="3"/>
  <c r="H77" i="9" s="1" a="1"/>
  <c r="H77" i="9" s="1"/>
  <c r="R95" i="3"/>
  <c r="I77" i="9" s="1" a="1"/>
  <c r="I77" i="9" s="1"/>
  <c r="S95" i="3"/>
  <c r="J77" i="9" s="1" a="1"/>
  <c r="J77" i="9" s="1"/>
  <c r="T95" i="3"/>
  <c r="K77" i="9" s="1" a="1"/>
  <c r="K77" i="9" s="1"/>
  <c r="U95" i="3"/>
  <c r="L77" i="9" s="1" a="1"/>
  <c r="L77" i="9" s="1"/>
  <c r="DS54" i="3"/>
  <c r="DT29" i="3" s="1"/>
  <c r="DW50" i="3"/>
  <c r="DX25" i="3" s="1"/>
  <c r="DX63" i="3" s="1"/>
  <c r="DX87" i="3" s="1"/>
  <c r="EC44" i="3"/>
  <c r="ED19" i="3" s="1"/>
  <c r="ED34" i="3" s="1"/>
  <c r="ED43" i="3"/>
  <c r="EE18" i="3" s="1"/>
  <c r="DV51" i="3"/>
  <c r="DW26" i="3" s="1"/>
  <c r="DZ47" i="3"/>
  <c r="EA22" i="3" s="1"/>
  <c r="DY60" i="3"/>
  <c r="DY84" i="3" s="1"/>
  <c r="DY48" i="3"/>
  <c r="DZ23" i="3" s="1"/>
  <c r="DT53" i="3"/>
  <c r="DU28" i="3" s="1"/>
  <c r="DR55" i="3"/>
  <c r="DS30" i="3" s="1"/>
  <c r="DU52" i="3"/>
  <c r="DV27" i="3" s="1"/>
  <c r="DY96" i="3"/>
  <c r="EB21" i="3"/>
  <c r="DQ56" i="3"/>
  <c r="DR31" i="3" s="1"/>
  <c r="DQ39" i="3"/>
  <c r="DX49" i="3"/>
  <c r="DY24" i="3" s="1"/>
  <c r="DY37" i="3" s="1"/>
  <c r="DY38" i="3" s="1"/>
  <c r="EE42" i="3"/>
  <c r="EF17" i="3" s="1"/>
  <c r="DX64" i="3" l="1"/>
  <c r="DX88" i="3" s="1"/>
  <c r="DX127" i="3" s="1"/>
  <c r="DX98" i="3"/>
  <c r="DX99" i="3"/>
  <c r="DX124" i="3"/>
  <c r="DW105" i="3"/>
  <c r="DY99" i="3"/>
  <c r="DX126" i="3"/>
  <c r="DX101" i="3"/>
  <c r="DW128" i="3"/>
  <c r="EA59" i="3"/>
  <c r="EA83" i="3" s="1"/>
  <c r="EB95" i="3" s="1"/>
  <c r="DX65" i="3"/>
  <c r="DX89" i="3" s="1"/>
  <c r="DY101" i="3" s="1"/>
  <c r="DW129" i="3"/>
  <c r="DX102" i="3"/>
  <c r="DY100" i="3"/>
  <c r="DX66" i="3"/>
  <c r="DX90" i="3" s="1"/>
  <c r="DY102" i="3" s="1"/>
  <c r="DX62" i="3"/>
  <c r="DX86" i="3" s="1"/>
  <c r="DY61" i="3"/>
  <c r="DY85" i="3" s="1"/>
  <c r="DZ97" i="3" s="1"/>
  <c r="DV132" i="3"/>
  <c r="DX68" i="3"/>
  <c r="DX92" i="3" s="1"/>
  <c r="DX67" i="3"/>
  <c r="DX91" i="3" s="1"/>
  <c r="DW127" i="3"/>
  <c r="DX100" i="3"/>
  <c r="DZ122" i="3"/>
  <c r="EA95" i="3"/>
  <c r="DW131" i="3"/>
  <c r="DX104" i="3"/>
  <c r="DY123" i="3"/>
  <c r="EC45" i="3"/>
  <c r="ED20" i="3" s="1"/>
  <c r="DV52" i="3"/>
  <c r="DW27" i="3" s="1"/>
  <c r="DW51" i="3"/>
  <c r="DX26" i="3" s="1"/>
  <c r="EE43" i="3"/>
  <c r="EF18" i="3" s="1"/>
  <c r="DR56" i="3"/>
  <c r="DS31" i="3" s="1"/>
  <c r="DR39" i="3"/>
  <c r="DU53" i="3"/>
  <c r="DV28" i="3" s="1"/>
  <c r="DS55" i="3"/>
  <c r="DT30" i="3" s="1"/>
  <c r="DY49" i="3"/>
  <c r="DZ24" i="3" s="1"/>
  <c r="DZ37" i="3" s="1"/>
  <c r="DZ38" i="3" s="1"/>
  <c r="ED44" i="3"/>
  <c r="EE19" i="3" s="1"/>
  <c r="EE34" i="3" s="1"/>
  <c r="DX50" i="3"/>
  <c r="DY25" i="3" s="1"/>
  <c r="DY62" i="3" s="1"/>
  <c r="DY86" i="3" s="1"/>
  <c r="DZ98" i="3" s="1"/>
  <c r="EA47" i="3"/>
  <c r="EB22" i="3" s="1"/>
  <c r="DT54" i="3"/>
  <c r="DU29" i="3" s="1"/>
  <c r="EB46" i="3"/>
  <c r="EC21" i="3" s="1"/>
  <c r="DZ48" i="3"/>
  <c r="EA23" i="3" s="1"/>
  <c r="DZ60" i="3"/>
  <c r="DZ84" i="3" s="1"/>
  <c r="DZ96" i="3"/>
  <c r="EF42" i="3"/>
  <c r="EG17" i="3" s="1"/>
  <c r="DX128" i="3" l="1"/>
  <c r="DX105" i="3"/>
  <c r="EB59" i="3"/>
  <c r="EB83" i="3" s="1"/>
  <c r="DY125" i="3"/>
  <c r="DX125" i="3"/>
  <c r="DY98" i="3"/>
  <c r="DY65" i="3"/>
  <c r="DY89" i="3" s="1"/>
  <c r="DY68" i="3"/>
  <c r="DY92" i="3" s="1"/>
  <c r="DY63" i="3"/>
  <c r="DY87" i="3" s="1"/>
  <c r="DY67" i="3"/>
  <c r="DY91" i="3" s="1"/>
  <c r="DY66" i="3"/>
  <c r="DY90" i="3" s="1"/>
  <c r="DZ61" i="3"/>
  <c r="DZ85" i="3" s="1"/>
  <c r="DZ124" i="3" s="1"/>
  <c r="DW132" i="3"/>
  <c r="EA122" i="3"/>
  <c r="DZ66" i="3"/>
  <c r="DZ90" i="3" s="1"/>
  <c r="DX130" i="3"/>
  <c r="DY103" i="3"/>
  <c r="DY124" i="3"/>
  <c r="DY64" i="3"/>
  <c r="DY88" i="3" s="1"/>
  <c r="DX131" i="3"/>
  <c r="DY104" i="3"/>
  <c r="DX129" i="3"/>
  <c r="DY50" i="3"/>
  <c r="DZ25" i="3" s="1"/>
  <c r="DZ67" i="3" s="1"/>
  <c r="DZ91" i="3" s="1"/>
  <c r="EE44" i="3"/>
  <c r="EF19" i="3" s="1"/>
  <c r="EF44" i="3" s="1"/>
  <c r="EF43" i="3"/>
  <c r="EG18" i="3" s="1"/>
  <c r="DU54" i="3"/>
  <c r="DV29" i="3" s="1"/>
  <c r="EB47" i="3"/>
  <c r="EC22" i="3" s="1"/>
  <c r="EC46" i="3"/>
  <c r="ED21" i="3" s="1"/>
  <c r="ED46" i="3" s="1"/>
  <c r="DS56" i="3"/>
  <c r="DT31" i="3" s="1"/>
  <c r="DS39" i="3"/>
  <c r="EA48" i="3"/>
  <c r="EB23" i="3" s="1"/>
  <c r="EA60" i="3"/>
  <c r="EA84" i="3" s="1"/>
  <c r="DV53" i="3"/>
  <c r="DW28" i="3" s="1"/>
  <c r="DW52" i="3"/>
  <c r="DX27" i="3" s="1"/>
  <c r="DZ49" i="3"/>
  <c r="EA24" i="3" s="1"/>
  <c r="EA37" i="3" s="1"/>
  <c r="EA38" i="3" s="1"/>
  <c r="ED45" i="3"/>
  <c r="EE20" i="3" s="1"/>
  <c r="EA96" i="3"/>
  <c r="DT55" i="3"/>
  <c r="DU30" i="3" s="1"/>
  <c r="DX51" i="3"/>
  <c r="DY26" i="3" s="1"/>
  <c r="DZ123" i="3"/>
  <c r="EG42" i="3"/>
  <c r="EH17" i="3" s="1"/>
  <c r="DZ62" i="3" l="1"/>
  <c r="DZ86" i="3" s="1"/>
  <c r="DZ125" i="3" s="1"/>
  <c r="DZ129" i="3"/>
  <c r="EA103" i="3"/>
  <c r="DZ130" i="3"/>
  <c r="DY126" i="3"/>
  <c r="DZ99" i="3"/>
  <c r="EA97" i="3"/>
  <c r="EF34" i="3"/>
  <c r="DZ101" i="3"/>
  <c r="DY128" i="3"/>
  <c r="EC47" i="3"/>
  <c r="ED22" i="3" s="1"/>
  <c r="EC59" i="3"/>
  <c r="EC83" i="3" s="1"/>
  <c r="DZ64" i="3"/>
  <c r="DZ88" i="3" s="1"/>
  <c r="DZ68" i="3"/>
  <c r="DZ92" i="3" s="1"/>
  <c r="EA104" i="3" s="1"/>
  <c r="EC95" i="3"/>
  <c r="EB122" i="3"/>
  <c r="DY130" i="3"/>
  <c r="DZ103" i="3"/>
  <c r="DX132" i="3"/>
  <c r="EA61" i="3"/>
  <c r="EA85" i="3" s="1"/>
  <c r="EA124" i="3" s="1"/>
  <c r="DY127" i="3"/>
  <c r="DZ100" i="3"/>
  <c r="DZ63" i="3"/>
  <c r="DZ87" i="3" s="1"/>
  <c r="EA99" i="3" s="1"/>
  <c r="DY129" i="3"/>
  <c r="DZ102" i="3"/>
  <c r="DY131" i="3"/>
  <c r="DZ104" i="3"/>
  <c r="DY105" i="3"/>
  <c r="DZ65" i="3"/>
  <c r="DZ89" i="3" s="1"/>
  <c r="EA102" i="3"/>
  <c r="EA98" i="3"/>
  <c r="DV54" i="3"/>
  <c r="DW29" i="3" s="1"/>
  <c r="DY51" i="3"/>
  <c r="DZ26" i="3" s="1"/>
  <c r="EB60" i="3"/>
  <c r="EB84" i="3" s="1"/>
  <c r="EB48" i="3"/>
  <c r="EC23" i="3" s="1"/>
  <c r="EB61" i="3"/>
  <c r="EB85" i="3" s="1"/>
  <c r="DW53" i="3"/>
  <c r="DX28" i="3" s="1"/>
  <c r="EE45" i="3"/>
  <c r="EF20" i="3" s="1"/>
  <c r="EE21" i="3"/>
  <c r="EE46" i="3" s="1"/>
  <c r="DT56" i="3"/>
  <c r="DU31" i="3" s="1"/>
  <c r="DT39" i="3"/>
  <c r="EG43" i="3"/>
  <c r="EH18" i="3" s="1"/>
  <c r="EA49" i="3"/>
  <c r="EB24" i="3" s="1"/>
  <c r="EB37" i="3" s="1"/>
  <c r="EB38" i="3" s="1"/>
  <c r="DX52" i="3"/>
  <c r="DY27" i="3" s="1"/>
  <c r="EB96" i="3"/>
  <c r="DU55" i="3"/>
  <c r="DV30" i="3" s="1"/>
  <c r="DZ50" i="3"/>
  <c r="EA25" i="3" s="1"/>
  <c r="EA62" i="3" s="1"/>
  <c r="EA86" i="3" s="1"/>
  <c r="EA123" i="3"/>
  <c r="EH42" i="3"/>
  <c r="EI17" i="3" s="1"/>
  <c r="EG19" i="3"/>
  <c r="EG44" i="3" s="1"/>
  <c r="EA64" i="3" l="1"/>
  <c r="EA88" i="3" s="1"/>
  <c r="EA127" i="3" s="1"/>
  <c r="EA68" i="3"/>
  <c r="EA92" i="3" s="1"/>
  <c r="EB104" i="3" s="1"/>
  <c r="EA63" i="3"/>
  <c r="EA87" i="3" s="1"/>
  <c r="EA126" i="3" s="1"/>
  <c r="EB124" i="3"/>
  <c r="DZ131" i="3"/>
  <c r="EB97" i="3"/>
  <c r="EA125" i="3"/>
  <c r="EB98" i="3"/>
  <c r="ED47" i="3"/>
  <c r="EE22" i="3" s="1"/>
  <c r="EE47" i="3" s="1"/>
  <c r="ED59" i="3"/>
  <c r="ED83" i="3" s="1"/>
  <c r="EE95" i="3" s="1"/>
  <c r="EC122" i="3"/>
  <c r="ED95" i="3"/>
  <c r="EA65" i="3"/>
  <c r="EA89" i="3" s="1"/>
  <c r="EB101" i="3" s="1"/>
  <c r="EA66" i="3"/>
  <c r="EA90" i="3" s="1"/>
  <c r="DZ105" i="3"/>
  <c r="DZ126" i="3"/>
  <c r="DZ128" i="3"/>
  <c r="EA101" i="3"/>
  <c r="DY132" i="3"/>
  <c r="DZ127" i="3"/>
  <c r="EA100" i="3"/>
  <c r="EG34" i="3"/>
  <c r="EA67" i="3"/>
  <c r="EA91" i="3" s="1"/>
  <c r="EA131" i="3"/>
  <c r="EB123" i="3"/>
  <c r="DX53" i="3"/>
  <c r="DY28" i="3" s="1"/>
  <c r="EA50" i="3"/>
  <c r="EB25" i="3" s="1"/>
  <c r="EB64" i="3" s="1"/>
  <c r="EB88" i="3" s="1"/>
  <c r="DU56" i="3"/>
  <c r="DV31" i="3" s="1"/>
  <c r="DU39" i="3"/>
  <c r="DV55" i="3"/>
  <c r="DW30" i="3" s="1"/>
  <c r="DY52" i="3"/>
  <c r="DZ27" i="3" s="1"/>
  <c r="EH43" i="3"/>
  <c r="EI18" i="3" s="1"/>
  <c r="EH19" i="3"/>
  <c r="EH44" i="3" s="1"/>
  <c r="EF45" i="3"/>
  <c r="EG20" i="3" s="1"/>
  <c r="EC97" i="3"/>
  <c r="EC96" i="3"/>
  <c r="DW54" i="3"/>
  <c r="DX29" i="3" s="1"/>
  <c r="EB49" i="3"/>
  <c r="EC24" i="3" s="1"/>
  <c r="EC37" i="3" s="1"/>
  <c r="EC38" i="3" s="1"/>
  <c r="DZ51" i="3"/>
  <c r="EA26" i="3" s="1"/>
  <c r="EF21" i="3"/>
  <c r="EC60" i="3"/>
  <c r="EC84" i="3" s="1"/>
  <c r="EC48" i="3"/>
  <c r="ED23" i="3" s="1"/>
  <c r="EI42" i="3"/>
  <c r="EJ17" i="3" s="1"/>
  <c r="EB127" i="3" l="1"/>
  <c r="EB100" i="3"/>
  <c r="EB99" i="3"/>
  <c r="EH34" i="3"/>
  <c r="EA105" i="3"/>
  <c r="EB68" i="3"/>
  <c r="EB92" i="3" s="1"/>
  <c r="EA129" i="3"/>
  <c r="EB102" i="3"/>
  <c r="EC100" i="3"/>
  <c r="EB65" i="3"/>
  <c r="EB89" i="3" s="1"/>
  <c r="EA130" i="3"/>
  <c r="EB103" i="3"/>
  <c r="EE59" i="3"/>
  <c r="EE83" i="3" s="1"/>
  <c r="EB62" i="3"/>
  <c r="EB86" i="3" s="1"/>
  <c r="EB66" i="3"/>
  <c r="EB90" i="3" s="1"/>
  <c r="EC102" i="3" s="1"/>
  <c r="EB67" i="3"/>
  <c r="EB91" i="3" s="1"/>
  <c r="EB63" i="3"/>
  <c r="EB87" i="3" s="1"/>
  <c r="ED122" i="3"/>
  <c r="DZ132" i="3"/>
  <c r="EC61" i="3"/>
  <c r="EC85" i="3" s="1"/>
  <c r="ED97" i="3" s="1"/>
  <c r="EA128" i="3"/>
  <c r="EC123" i="3"/>
  <c r="EC49" i="3"/>
  <c r="ED24" i="3" s="1"/>
  <c r="EG45" i="3"/>
  <c r="EH20" i="3" s="1"/>
  <c r="DX54" i="3"/>
  <c r="DY29" i="3" s="1"/>
  <c r="EA51" i="3"/>
  <c r="EB26" i="3" s="1"/>
  <c r="DZ52" i="3"/>
  <c r="EA27" i="3" s="1"/>
  <c r="EI43" i="3"/>
  <c r="EJ18" i="3" s="1"/>
  <c r="EF22" i="3"/>
  <c r="ED60" i="3"/>
  <c r="ED84" i="3" s="1"/>
  <c r="ED48" i="3"/>
  <c r="EE23" i="3" s="1"/>
  <c r="DY53" i="3"/>
  <c r="DZ28" i="3" s="1"/>
  <c r="DV56" i="3"/>
  <c r="DW31" i="3" s="1"/>
  <c r="DV39" i="3"/>
  <c r="EB50" i="3"/>
  <c r="EC25" i="3" s="1"/>
  <c r="EC63" i="3" s="1"/>
  <c r="EC87" i="3" s="1"/>
  <c r="DW55" i="3"/>
  <c r="DX30" i="3" s="1"/>
  <c r="EF46" i="3"/>
  <c r="EG21" i="3" s="1"/>
  <c r="ED96" i="3"/>
  <c r="EJ42" i="3"/>
  <c r="EK17" i="3" s="1"/>
  <c r="EI19" i="3"/>
  <c r="EI34" i="3" s="1"/>
  <c r="EC124" i="3" l="1"/>
  <c r="EC126" i="3"/>
  <c r="EE122" i="3"/>
  <c r="EF95" i="3"/>
  <c r="EC62" i="3"/>
  <c r="EC86" i="3" s="1"/>
  <c r="EC64" i="3"/>
  <c r="EC88" i="3" s="1"/>
  <c r="ED49" i="3"/>
  <c r="EE24" i="3" s="1"/>
  <c r="EE37" i="3" s="1"/>
  <c r="EE38" i="3" s="1"/>
  <c r="ED37" i="3"/>
  <c r="ED38" i="3" s="1"/>
  <c r="EC68" i="3"/>
  <c r="EC92" i="3" s="1"/>
  <c r="EB105" i="3"/>
  <c r="EB125" i="3"/>
  <c r="EC98" i="3"/>
  <c r="EC65" i="3"/>
  <c r="EC89" i="3" s="1"/>
  <c r="ED99" i="3"/>
  <c r="EB128" i="3"/>
  <c r="EC101" i="3"/>
  <c r="EB126" i="3"/>
  <c r="EC99" i="3"/>
  <c r="EC67" i="3"/>
  <c r="EC91" i="3" s="1"/>
  <c r="ED103" i="3" s="1"/>
  <c r="EB131" i="3"/>
  <c r="EC104" i="3"/>
  <c r="EB130" i="3"/>
  <c r="EC103" i="3"/>
  <c r="ED61" i="3"/>
  <c r="ED85" i="3" s="1"/>
  <c r="EE97" i="3" s="1"/>
  <c r="EB129" i="3"/>
  <c r="EA132" i="3"/>
  <c r="EF59" i="3"/>
  <c r="EF83" i="3" s="1"/>
  <c r="EG95" i="3" s="1"/>
  <c r="EC66" i="3"/>
  <c r="EC90" i="3" s="1"/>
  <c r="ED123" i="3"/>
  <c r="EG46" i="3"/>
  <c r="EH21" i="3" s="1"/>
  <c r="EC50" i="3"/>
  <c r="ED25" i="3" s="1"/>
  <c r="ED64" i="3" s="1"/>
  <c r="ED88" i="3" s="1"/>
  <c r="EE100" i="3" s="1"/>
  <c r="DY54" i="3"/>
  <c r="DZ29" i="3" s="1"/>
  <c r="DZ53" i="3"/>
  <c r="EA28" i="3" s="1"/>
  <c r="EB51" i="3"/>
  <c r="EC26" i="3" s="1"/>
  <c r="EE96" i="3"/>
  <c r="EA52" i="3"/>
  <c r="EB27" i="3" s="1"/>
  <c r="DW56" i="3"/>
  <c r="DX31" i="3" s="1"/>
  <c r="DW39" i="3"/>
  <c r="EH45" i="3"/>
  <c r="EI20" i="3" s="1"/>
  <c r="DX55" i="3"/>
  <c r="DY30" i="3" s="1"/>
  <c r="EJ43" i="3"/>
  <c r="EK18" i="3" s="1"/>
  <c r="EE48" i="3"/>
  <c r="EF23" i="3" s="1"/>
  <c r="EE60" i="3"/>
  <c r="EE84" i="3" s="1"/>
  <c r="EI44" i="3"/>
  <c r="EJ19" i="3" s="1"/>
  <c r="EJ44" i="3" s="1"/>
  <c r="EF47" i="3"/>
  <c r="EG22" i="3" s="1"/>
  <c r="EK42" i="3"/>
  <c r="EL17" i="3" s="1"/>
  <c r="V95" i="3" l="1"/>
  <c r="M77" i="9" s="1" a="1"/>
  <c r="M77" i="9" s="1"/>
  <c r="ED124" i="3"/>
  <c r="ED68" i="3"/>
  <c r="ED92" i="3" s="1"/>
  <c r="EE104" i="3" s="1"/>
  <c r="EC105" i="3"/>
  <c r="ED66" i="3"/>
  <c r="ED90" i="3" s="1"/>
  <c r="EE102" i="3" s="1"/>
  <c r="ED65" i="3"/>
  <c r="ED89" i="3" s="1"/>
  <c r="EE101" i="3" s="1"/>
  <c r="ED62" i="3"/>
  <c r="ED86" i="3" s="1"/>
  <c r="EE61" i="3"/>
  <c r="EE85" i="3" s="1"/>
  <c r="EF97" i="3" s="1"/>
  <c r="ED67" i="3"/>
  <c r="ED91" i="3" s="1"/>
  <c r="EC129" i="3"/>
  <c r="ED102" i="3"/>
  <c r="EB132" i="3"/>
  <c r="ED100" i="3"/>
  <c r="EC127" i="3"/>
  <c r="EF122" i="3"/>
  <c r="EC125" i="3"/>
  <c r="ED98" i="3"/>
  <c r="EC128" i="3"/>
  <c r="ED101" i="3"/>
  <c r="EC131" i="3"/>
  <c r="ED104" i="3"/>
  <c r="ED127" i="3"/>
  <c r="EG59" i="3"/>
  <c r="EG83" i="3" s="1"/>
  <c r="ED63" i="3"/>
  <c r="ED87" i="3" s="1"/>
  <c r="EJ34" i="3"/>
  <c r="EC130" i="3"/>
  <c r="EE123" i="3"/>
  <c r="EB52" i="3"/>
  <c r="EC27" i="3" s="1"/>
  <c r="DZ54" i="3"/>
  <c r="EA29" i="3" s="1"/>
  <c r="EF48" i="3"/>
  <c r="EG23" i="3" s="1"/>
  <c r="EF60" i="3"/>
  <c r="EF84" i="3" s="1"/>
  <c r="EG47" i="3"/>
  <c r="EH22" i="3" s="1"/>
  <c r="EA53" i="3"/>
  <c r="EB28" i="3" s="1"/>
  <c r="ED50" i="3"/>
  <c r="EE25" i="3" s="1"/>
  <c r="EE64" i="3" s="1"/>
  <c r="EE88" i="3" s="1"/>
  <c r="EF100" i="3" s="1"/>
  <c r="DX56" i="3"/>
  <c r="DY31" i="3" s="1"/>
  <c r="DX39" i="3"/>
  <c r="EI45" i="3"/>
  <c r="EJ20" i="3" s="1"/>
  <c r="EH46" i="3"/>
  <c r="EI21" i="3" s="1"/>
  <c r="DY55" i="3"/>
  <c r="DZ30" i="3" s="1"/>
  <c r="EE49" i="3"/>
  <c r="EF24" i="3" s="1"/>
  <c r="EF96" i="3"/>
  <c r="EK19" i="3"/>
  <c r="EK44" i="3" s="1"/>
  <c r="EK43" i="3"/>
  <c r="EL18" i="3" s="1"/>
  <c r="EC51" i="3"/>
  <c r="ED26" i="3" s="1"/>
  <c r="EL42" i="3"/>
  <c r="EM17" i="3" s="1"/>
  <c r="ED128" i="3" l="1"/>
  <c r="ED131" i="3"/>
  <c r="EE124" i="3"/>
  <c r="ED129" i="3"/>
  <c r="ED125" i="3"/>
  <c r="EE98" i="3"/>
  <c r="EE127" i="3"/>
  <c r="EF49" i="3"/>
  <c r="EG24" i="3" s="1"/>
  <c r="EG61" i="3" s="1"/>
  <c r="EG85" i="3" s="1"/>
  <c r="EF37" i="3"/>
  <c r="EF38" i="3" s="1"/>
  <c r="EC132" i="3"/>
  <c r="ED105" i="3"/>
  <c r="ED126" i="3"/>
  <c r="EE99" i="3"/>
  <c r="EE65" i="3"/>
  <c r="EE89" i="3" s="1"/>
  <c r="EE67" i="3"/>
  <c r="EE91" i="3" s="1"/>
  <c r="EE66" i="3"/>
  <c r="EE90" i="3" s="1"/>
  <c r="EE68" i="3"/>
  <c r="EE92" i="3" s="1"/>
  <c r="EE62" i="3"/>
  <c r="EE86" i="3" s="1"/>
  <c r="EH59" i="3"/>
  <c r="EH83" i="3" s="1"/>
  <c r="EI95" i="3" s="1"/>
  <c r="EH95" i="3"/>
  <c r="EG122" i="3"/>
  <c r="EF61" i="3"/>
  <c r="EF85" i="3" s="1"/>
  <c r="EG97" i="3" s="1"/>
  <c r="EK34" i="3"/>
  <c r="ED130" i="3"/>
  <c r="EE103" i="3"/>
  <c r="EE63" i="3"/>
  <c r="EE87" i="3" s="1"/>
  <c r="EF99" i="3" s="1"/>
  <c r="EI46" i="3"/>
  <c r="EF123" i="3"/>
  <c r="ED51" i="3"/>
  <c r="EE26" i="3" s="1"/>
  <c r="EJ45" i="3"/>
  <c r="EK20" i="3" s="1"/>
  <c r="EJ21" i="3"/>
  <c r="EJ46" i="3" s="1"/>
  <c r="EB53" i="3"/>
  <c r="EC28" i="3" s="1"/>
  <c r="EE50" i="3"/>
  <c r="EF25" i="3" s="1"/>
  <c r="EL43" i="3"/>
  <c r="EM18" i="3" s="1"/>
  <c r="EL19" i="3"/>
  <c r="EL44" i="3" s="1"/>
  <c r="EG60" i="3"/>
  <c r="EG84" i="3" s="1"/>
  <c r="EG48" i="3"/>
  <c r="EH23" i="3" s="1"/>
  <c r="DZ55" i="3"/>
  <c r="EA30" i="3" s="1"/>
  <c r="EC52" i="3"/>
  <c r="ED27" i="3" s="1"/>
  <c r="DY56" i="3"/>
  <c r="DZ31" i="3" s="1"/>
  <c r="DY39" i="3"/>
  <c r="EG96" i="3"/>
  <c r="EA54" i="3"/>
  <c r="EB29" i="3" s="1"/>
  <c r="EH47" i="3"/>
  <c r="EI22" i="3" s="1"/>
  <c r="EM42" i="3"/>
  <c r="EN17" i="3" s="1"/>
  <c r="EE105" i="3" l="1"/>
  <c r="ED132" i="3"/>
  <c r="EE128" i="3"/>
  <c r="EF101" i="3"/>
  <c r="EF66" i="3"/>
  <c r="EF90" i="3" s="1"/>
  <c r="EG102" i="3" s="1"/>
  <c r="EF63" i="3"/>
  <c r="EF87" i="3" s="1"/>
  <c r="EG99" i="3" s="1"/>
  <c r="EF65" i="3"/>
  <c r="EF89" i="3" s="1"/>
  <c r="EF62" i="3"/>
  <c r="EF86" i="3" s="1"/>
  <c r="EF64" i="3"/>
  <c r="EF88" i="3" s="1"/>
  <c r="EF68" i="3"/>
  <c r="EF92" i="3" s="1"/>
  <c r="EE130" i="3"/>
  <c r="EF103" i="3"/>
  <c r="EF67" i="3"/>
  <c r="EF91" i="3" s="1"/>
  <c r="EF98" i="3"/>
  <c r="EE125" i="3"/>
  <c r="EI59" i="3"/>
  <c r="EI83" i="3" s="1"/>
  <c r="EJ95" i="3" s="1"/>
  <c r="EL34" i="3"/>
  <c r="EG37" i="3"/>
  <c r="EG38" i="3" s="1"/>
  <c r="EE131" i="3"/>
  <c r="EF104" i="3"/>
  <c r="EH122" i="3"/>
  <c r="EF102" i="3"/>
  <c r="EE129" i="3"/>
  <c r="EF124" i="3"/>
  <c r="EE126" i="3"/>
  <c r="EK21" i="3"/>
  <c r="EK46" i="3" s="1"/>
  <c r="EG124" i="3"/>
  <c r="EM19" i="3"/>
  <c r="EM44" i="3" s="1"/>
  <c r="EC53" i="3"/>
  <c r="ED28" i="3" s="1"/>
  <c r="DZ56" i="3"/>
  <c r="EA31" i="3" s="1"/>
  <c r="DZ39" i="3"/>
  <c r="ED52" i="3"/>
  <c r="EE27" i="3" s="1"/>
  <c r="EI47" i="3"/>
  <c r="EJ22" i="3" s="1"/>
  <c r="EJ59" i="3" s="1"/>
  <c r="EJ83" i="3" s="1"/>
  <c r="EK95" i="3" s="1"/>
  <c r="EH97" i="3"/>
  <c r="EH48" i="3"/>
  <c r="EI23" i="3" s="1"/>
  <c r="EH60" i="3"/>
  <c r="EH84" i="3" s="1"/>
  <c r="EH96" i="3"/>
  <c r="EM43" i="3"/>
  <c r="EN18" i="3" s="1"/>
  <c r="EG49" i="3"/>
  <c r="EH24" i="3" s="1"/>
  <c r="EH37" i="3" s="1"/>
  <c r="EH38" i="3" s="1"/>
  <c r="EK45" i="3"/>
  <c r="EL20" i="3" s="1"/>
  <c r="EF50" i="3"/>
  <c r="EG25" i="3" s="1"/>
  <c r="EG62" i="3" s="1"/>
  <c r="EG86" i="3" s="1"/>
  <c r="EE51" i="3"/>
  <c r="EF26" i="3" s="1"/>
  <c r="EB54" i="3"/>
  <c r="EC29" i="3" s="1"/>
  <c r="EA55" i="3"/>
  <c r="EB30" i="3" s="1"/>
  <c r="EG123" i="3"/>
  <c r="EN42" i="3"/>
  <c r="EO17" i="3" s="1"/>
  <c r="EH61" i="3" l="1"/>
  <c r="EH85" i="3" s="1"/>
  <c r="EI97" i="3" s="1"/>
  <c r="EG66" i="3"/>
  <c r="EG90" i="3" s="1"/>
  <c r="EG129" i="3" s="1"/>
  <c r="EG68" i="3"/>
  <c r="EG92" i="3" s="1"/>
  <c r="EG131" i="3" s="1"/>
  <c r="EG64" i="3"/>
  <c r="EG88" i="3" s="1"/>
  <c r="EH100" i="3" s="1"/>
  <c r="EE132" i="3"/>
  <c r="EF105" i="3"/>
  <c r="EG125" i="3"/>
  <c r="EH98" i="3"/>
  <c r="EH102" i="3"/>
  <c r="EG65" i="3"/>
  <c r="EG89" i="3" s="1"/>
  <c r="EF131" i="3"/>
  <c r="EG104" i="3"/>
  <c r="EF125" i="3"/>
  <c r="EG98" i="3"/>
  <c r="EJ122" i="3"/>
  <c r="EG63" i="3"/>
  <c r="EG87" i="3" s="1"/>
  <c r="EG67" i="3"/>
  <c r="EG91" i="3" s="1"/>
  <c r="EF128" i="3"/>
  <c r="EG101" i="3"/>
  <c r="EF126" i="3"/>
  <c r="EF127" i="3"/>
  <c r="EG100" i="3"/>
  <c r="EI122" i="3"/>
  <c r="EM34" i="3"/>
  <c r="EF130" i="3"/>
  <c r="EG103" i="3"/>
  <c r="EH104" i="3"/>
  <c r="EF129" i="3"/>
  <c r="EN19" i="3"/>
  <c r="EN44" i="3" s="1"/>
  <c r="EH123" i="3"/>
  <c r="EC54" i="3"/>
  <c r="ED29" i="3" s="1"/>
  <c r="EJ47" i="3"/>
  <c r="EK22" i="3" s="1"/>
  <c r="EK59" i="3" s="1"/>
  <c r="EK83" i="3" s="1"/>
  <c r="EG50" i="3"/>
  <c r="EH25" i="3" s="1"/>
  <c r="EH62" i="3" s="1"/>
  <c r="EH86" i="3" s="1"/>
  <c r="EB55" i="3"/>
  <c r="EC30" i="3" s="1"/>
  <c r="EH49" i="3"/>
  <c r="EI24" i="3" s="1"/>
  <c r="EI37" i="3" s="1"/>
  <c r="EI38" i="3" s="1"/>
  <c r="EE52" i="3"/>
  <c r="EF27" i="3" s="1"/>
  <c r="EL45" i="3"/>
  <c r="EM20" i="3" s="1"/>
  <c r="EL21" i="3"/>
  <c r="EL46" i="3" s="1"/>
  <c r="ED53" i="3"/>
  <c r="EE28" i="3" s="1"/>
  <c r="EF51" i="3"/>
  <c r="EG26" i="3" s="1"/>
  <c r="EI96" i="3"/>
  <c r="EI60" i="3"/>
  <c r="EI84" i="3" s="1"/>
  <c r="EI48" i="3"/>
  <c r="EJ23" i="3" s="1"/>
  <c r="EN43" i="3"/>
  <c r="EO18" i="3" s="1"/>
  <c r="EA56" i="3"/>
  <c r="EB31" i="3" s="1"/>
  <c r="EA39" i="3"/>
  <c r="EO42" i="3"/>
  <c r="EP17" i="3" s="1"/>
  <c r="EH124" i="3" l="1"/>
  <c r="EG127" i="3"/>
  <c r="EN34" i="3"/>
  <c r="EF132" i="3"/>
  <c r="EI61" i="3"/>
  <c r="EI85" i="3" s="1"/>
  <c r="EJ97" i="3" s="1"/>
  <c r="EH125" i="3"/>
  <c r="EI98" i="3"/>
  <c r="EL95" i="3"/>
  <c r="EK122" i="3"/>
  <c r="EG126" i="3"/>
  <c r="EH99" i="3"/>
  <c r="EG105" i="3"/>
  <c r="EH63" i="3"/>
  <c r="EH87" i="3" s="1"/>
  <c r="EI99" i="3" s="1"/>
  <c r="EI62" i="3"/>
  <c r="EI86" i="3" s="1"/>
  <c r="EI125" i="3" s="1"/>
  <c r="EI65" i="3"/>
  <c r="EI89" i="3" s="1"/>
  <c r="EJ101" i="3" s="1"/>
  <c r="EH66" i="3"/>
  <c r="EH90" i="3" s="1"/>
  <c r="EH67" i="3"/>
  <c r="EH91" i="3" s="1"/>
  <c r="EH64" i="3"/>
  <c r="EH88" i="3" s="1"/>
  <c r="EH65" i="3"/>
  <c r="EH89" i="3" s="1"/>
  <c r="EH68" i="3"/>
  <c r="EH92" i="3" s="1"/>
  <c r="EH103" i="3"/>
  <c r="EG130" i="3"/>
  <c r="EH101" i="3"/>
  <c r="EG128" i="3"/>
  <c r="EI123" i="3"/>
  <c r="EI49" i="3"/>
  <c r="EJ24" i="3" s="1"/>
  <c r="EJ37" i="3" s="1"/>
  <c r="EJ38" i="3" s="1"/>
  <c r="EJ61" i="3"/>
  <c r="EJ85" i="3" s="1"/>
  <c r="EJ48" i="3"/>
  <c r="EK23" i="3" s="1"/>
  <c r="EJ60" i="3"/>
  <c r="EJ84" i="3" s="1"/>
  <c r="EF52" i="3"/>
  <c r="EG27" i="3" s="1"/>
  <c r="EC55" i="3"/>
  <c r="ED30" i="3" s="1"/>
  <c r="EO19" i="3"/>
  <c r="EO44" i="3" s="1"/>
  <c r="EO43" i="3"/>
  <c r="EP18" i="3" s="1"/>
  <c r="EB56" i="3"/>
  <c r="EC31" i="3" s="1"/>
  <c r="EB39" i="3"/>
  <c r="EE53" i="3"/>
  <c r="EF28" i="3" s="1"/>
  <c r="EG51" i="3"/>
  <c r="EH26" i="3" s="1"/>
  <c r="ED54" i="3"/>
  <c r="EE29" i="3" s="1"/>
  <c r="EM45" i="3"/>
  <c r="EN20" i="3" s="1"/>
  <c r="EM21" i="3"/>
  <c r="EM46" i="3" s="1"/>
  <c r="EK47" i="3"/>
  <c r="EL22" i="3" s="1"/>
  <c r="EJ96" i="3"/>
  <c r="EH50" i="3"/>
  <c r="EI25" i="3" s="1"/>
  <c r="EI68" i="3" s="1"/>
  <c r="EI92" i="3" s="1"/>
  <c r="EJ104" i="3" s="1"/>
  <c r="EP42" i="3"/>
  <c r="EQ17" i="3" s="1"/>
  <c r="EI67" i="3" l="1"/>
  <c r="EI91" i="3" s="1"/>
  <c r="EI64" i="3"/>
  <c r="EI88" i="3" s="1"/>
  <c r="EJ100" i="3" s="1"/>
  <c r="EH126" i="3"/>
  <c r="EI124" i="3"/>
  <c r="EH105" i="3"/>
  <c r="EG132" i="3"/>
  <c r="EO34" i="3"/>
  <c r="EJ98" i="3"/>
  <c r="EI131" i="3"/>
  <c r="EH127" i="3"/>
  <c r="EI100" i="3"/>
  <c r="EI66" i="3"/>
  <c r="EI90" i="3" s="1"/>
  <c r="EH131" i="3"/>
  <c r="EI104" i="3"/>
  <c r="EH130" i="3"/>
  <c r="EI103" i="3"/>
  <c r="EI130" i="3"/>
  <c r="EI128" i="3"/>
  <c r="EH128" i="3"/>
  <c r="EI101" i="3"/>
  <c r="EL59" i="3"/>
  <c r="EL83" i="3" s="1"/>
  <c r="EI127" i="3"/>
  <c r="EH129" i="3"/>
  <c r="EI102" i="3"/>
  <c r="EJ103" i="3"/>
  <c r="EI63" i="3"/>
  <c r="EI87" i="3" s="1"/>
  <c r="EJ124" i="3"/>
  <c r="EP19" i="3"/>
  <c r="EP34" i="3" s="1"/>
  <c r="EP44" i="3"/>
  <c r="EG52" i="3"/>
  <c r="EH27" i="3" s="1"/>
  <c r="ED55" i="3"/>
  <c r="EE30" i="3" s="1"/>
  <c r="EH51" i="3"/>
  <c r="EI26" i="3" s="1"/>
  <c r="EE54" i="3"/>
  <c r="EF29" i="3" s="1"/>
  <c r="EI50" i="3"/>
  <c r="EJ25" i="3" s="1"/>
  <c r="EJ67" i="3" s="1"/>
  <c r="EJ91" i="3" s="1"/>
  <c r="EK103" i="3" s="1"/>
  <c r="EJ49" i="3"/>
  <c r="EK24" i="3" s="1"/>
  <c r="EK37" i="3" s="1"/>
  <c r="EK38" i="3" s="1"/>
  <c r="EP43" i="3"/>
  <c r="EQ18" i="3" s="1"/>
  <c r="EK96" i="3"/>
  <c r="EK97" i="3"/>
  <c r="EN45" i="3"/>
  <c r="EO20" i="3" s="1"/>
  <c r="EN21" i="3"/>
  <c r="EN46" i="3" s="1"/>
  <c r="EF53" i="3"/>
  <c r="EG28" i="3" s="1"/>
  <c r="EC56" i="3"/>
  <c r="ED31" i="3" s="1"/>
  <c r="EC39" i="3"/>
  <c r="EL47" i="3"/>
  <c r="EM22" i="3" s="1"/>
  <c r="EJ123" i="3"/>
  <c r="EK60" i="3"/>
  <c r="EK84" i="3" s="1"/>
  <c r="EK48" i="3"/>
  <c r="EL23" i="3" s="1"/>
  <c r="EQ42" i="3"/>
  <c r="ER17" i="3" s="1"/>
  <c r="EH132" i="3" l="1"/>
  <c r="EK61" i="3"/>
  <c r="EK85" i="3" s="1"/>
  <c r="EK124" i="3" s="1"/>
  <c r="EJ66" i="3"/>
  <c r="EJ90" i="3" s="1"/>
  <c r="EJ64" i="3"/>
  <c r="EJ88" i="3" s="1"/>
  <c r="EJ65" i="3"/>
  <c r="EJ89" i="3" s="1"/>
  <c r="EJ68" i="3"/>
  <c r="EJ92" i="3" s="1"/>
  <c r="EJ62" i="3"/>
  <c r="EJ86" i="3" s="1"/>
  <c r="EJ63" i="3"/>
  <c r="EJ87" i="3" s="1"/>
  <c r="EJ130" i="3"/>
  <c r="EI129" i="3"/>
  <c r="EJ102" i="3"/>
  <c r="EM47" i="3"/>
  <c r="EN22" i="3" s="1"/>
  <c r="EM59" i="3"/>
  <c r="EM83" i="3" s="1"/>
  <c r="EK67" i="3"/>
  <c r="EK91" i="3" s="1"/>
  <c r="EK130" i="3" s="1"/>
  <c r="EI105" i="3"/>
  <c r="EM95" i="3"/>
  <c r="EL122" i="3"/>
  <c r="EJ99" i="3"/>
  <c r="EI126" i="3"/>
  <c r="EK123" i="3"/>
  <c r="EO45" i="3"/>
  <c r="EP20" i="3" s="1"/>
  <c r="EO21" i="3"/>
  <c r="EO46" i="3" s="1"/>
  <c r="ED56" i="3"/>
  <c r="EE31" i="3" s="1"/>
  <c r="ED39" i="3"/>
  <c r="EJ50" i="3"/>
  <c r="EK25" i="3" s="1"/>
  <c r="EK65" i="3" s="1"/>
  <c r="EK89" i="3" s="1"/>
  <c r="EL101" i="3" s="1"/>
  <c r="EK49" i="3"/>
  <c r="EL24" i="3" s="1"/>
  <c r="EL37" i="3" s="1"/>
  <c r="EL38" i="3" s="1"/>
  <c r="EF54" i="3"/>
  <c r="EG29" i="3" s="1"/>
  <c r="EG53" i="3"/>
  <c r="EH28" i="3" s="1"/>
  <c r="EE55" i="3"/>
  <c r="EF30" i="3" s="1"/>
  <c r="EL60" i="3"/>
  <c r="EL84" i="3" s="1"/>
  <c r="EL48" i="3"/>
  <c r="EM23" i="3" s="1"/>
  <c r="EI51" i="3"/>
  <c r="EJ26" i="3" s="1"/>
  <c r="EH52" i="3"/>
  <c r="EI27" i="3" s="1"/>
  <c r="EQ43" i="3"/>
  <c r="ER18" i="3" s="1"/>
  <c r="EL96" i="3"/>
  <c r="ER42" i="3"/>
  <c r="ES17" i="3" s="1"/>
  <c r="EQ19" i="3"/>
  <c r="EQ44" i="3" s="1"/>
  <c r="EJ105" i="3" l="1"/>
  <c r="EL97" i="3"/>
  <c r="EK128" i="3"/>
  <c r="EQ34" i="3"/>
  <c r="EL103" i="3"/>
  <c r="EI132" i="3"/>
  <c r="EN47" i="3"/>
  <c r="EO22" i="3" s="1"/>
  <c r="EN59" i="3"/>
  <c r="EN83" i="3" s="1"/>
  <c r="EO95" i="3" s="1"/>
  <c r="EK64" i="3"/>
  <c r="EK88" i="3" s="1"/>
  <c r="EK63" i="3"/>
  <c r="EK87" i="3" s="1"/>
  <c r="EK66" i="3"/>
  <c r="EK90" i="3" s="1"/>
  <c r="EK62" i="3"/>
  <c r="EK86" i="3" s="1"/>
  <c r="EK68" i="3"/>
  <c r="EK92" i="3" s="1"/>
  <c r="EK98" i="3"/>
  <c r="EJ125" i="3"/>
  <c r="EJ131" i="3"/>
  <c r="EK104" i="3"/>
  <c r="EJ126" i="3"/>
  <c r="EK99" i="3"/>
  <c r="EJ128" i="3"/>
  <c r="EK101" i="3"/>
  <c r="EM122" i="3"/>
  <c r="EN95" i="3"/>
  <c r="EL61" i="3"/>
  <c r="EL85" i="3" s="1"/>
  <c r="EL124" i="3" s="1"/>
  <c r="EJ127" i="3"/>
  <c r="EK100" i="3"/>
  <c r="EJ129" i="3"/>
  <c r="EK102" i="3"/>
  <c r="EL123" i="3"/>
  <c r="ER43" i="3"/>
  <c r="ES18" i="3" s="1"/>
  <c r="ER19" i="3"/>
  <c r="ER44" i="3" s="1"/>
  <c r="EH53" i="3"/>
  <c r="EI28" i="3" s="1"/>
  <c r="EF55" i="3"/>
  <c r="EG30" i="3" s="1"/>
  <c r="EL49" i="3"/>
  <c r="EM24" i="3" s="1"/>
  <c r="EM37" i="3" s="1"/>
  <c r="EM38" i="3" s="1"/>
  <c r="EJ51" i="3"/>
  <c r="EK26" i="3" s="1"/>
  <c r="EK50" i="3"/>
  <c r="EL25" i="3" s="1"/>
  <c r="EL62" i="3" s="1"/>
  <c r="EL86" i="3" s="1"/>
  <c r="EM98" i="3" s="1"/>
  <c r="EM61" i="3"/>
  <c r="EM85" i="3" s="1"/>
  <c r="EM48" i="3"/>
  <c r="EN23" i="3" s="1"/>
  <c r="EM60" i="3"/>
  <c r="EM84" i="3" s="1"/>
  <c r="EE56" i="3"/>
  <c r="EF31" i="3" s="1"/>
  <c r="EE39" i="3"/>
  <c r="EI52" i="3"/>
  <c r="EJ27" i="3" s="1"/>
  <c r="EG54" i="3"/>
  <c r="EH29" i="3" s="1"/>
  <c r="EP45" i="3"/>
  <c r="EQ20" i="3" s="1"/>
  <c r="EP21" i="3"/>
  <c r="EP46" i="3" s="1"/>
  <c r="EM96" i="3"/>
  <c r="ES42" i="3"/>
  <c r="ET17" i="3" s="1"/>
  <c r="EM97" i="3" l="1"/>
  <c r="EL65" i="3"/>
  <c r="EL89" i="3" s="1"/>
  <c r="EL128" i="3" s="1"/>
  <c r="EL68" i="3"/>
  <c r="EL92" i="3" s="1"/>
  <c r="EL131" i="3" s="1"/>
  <c r="EL63" i="3"/>
  <c r="EL87" i="3" s="1"/>
  <c r="EN122" i="3"/>
  <c r="EK131" i="3"/>
  <c r="EL104" i="3"/>
  <c r="EK129" i="3"/>
  <c r="EL102" i="3"/>
  <c r="EK127" i="3"/>
  <c r="EL100" i="3"/>
  <c r="ER34" i="3"/>
  <c r="EK125" i="3"/>
  <c r="EL98" i="3"/>
  <c r="EL66" i="3"/>
  <c r="EL90" i="3" s="1"/>
  <c r="EL67" i="3"/>
  <c r="EL91" i="3" s="1"/>
  <c r="EL64" i="3"/>
  <c r="EL88" i="3" s="1"/>
  <c r="EJ132" i="3"/>
  <c r="EK105" i="3"/>
  <c r="EO59" i="3"/>
  <c r="EO83" i="3" s="1"/>
  <c r="EK126" i="3"/>
  <c r="EL99" i="3"/>
  <c r="EL125" i="3"/>
  <c r="EM123" i="3"/>
  <c r="EM124" i="3"/>
  <c r="EK51" i="3"/>
  <c r="EL26" i="3" s="1"/>
  <c r="EJ52" i="3"/>
  <c r="EK27" i="3" s="1"/>
  <c r="EG55" i="3"/>
  <c r="EH30" i="3" s="1"/>
  <c r="EM49" i="3"/>
  <c r="EN24" i="3" s="1"/>
  <c r="EN49" i="3" s="1"/>
  <c r="EI53" i="3"/>
  <c r="EJ28" i="3" s="1"/>
  <c r="EH54" i="3"/>
  <c r="EI29" i="3" s="1"/>
  <c r="EN97" i="3"/>
  <c r="EQ45" i="3"/>
  <c r="ER20" i="3" s="1"/>
  <c r="EQ21" i="3"/>
  <c r="EQ46" i="3" s="1"/>
  <c r="EN60" i="3"/>
  <c r="EN84" i="3" s="1"/>
  <c r="EN48" i="3"/>
  <c r="EO23" i="3" s="1"/>
  <c r="ES43" i="3"/>
  <c r="ET18" i="3" s="1"/>
  <c r="EN96" i="3"/>
  <c r="EL50" i="3"/>
  <c r="EM25" i="3" s="1"/>
  <c r="EF56" i="3"/>
  <c r="EG31" i="3" s="1"/>
  <c r="EF39" i="3"/>
  <c r="EO47" i="3"/>
  <c r="EP22" i="3" s="1"/>
  <c r="ET42" i="3"/>
  <c r="EU17" i="3" s="1"/>
  <c r="ES19" i="3"/>
  <c r="ES44" i="3" s="1"/>
  <c r="EM104" i="3" l="1"/>
  <c r="EM101" i="3"/>
  <c r="EL105" i="3"/>
  <c r="EK132" i="3"/>
  <c r="EL126" i="3"/>
  <c r="EM99" i="3"/>
  <c r="EL127" i="3"/>
  <c r="EM100" i="3"/>
  <c r="EO122" i="3"/>
  <c r="EP95" i="3"/>
  <c r="EM67" i="3"/>
  <c r="EM91" i="3" s="1"/>
  <c r="EN103" i="3" s="1"/>
  <c r="EM65" i="3"/>
  <c r="EM89" i="3" s="1"/>
  <c r="EM68" i="3"/>
  <c r="EM92" i="3" s="1"/>
  <c r="EM66" i="3"/>
  <c r="EM90" i="3" s="1"/>
  <c r="EM62" i="3"/>
  <c r="EM86" i="3" s="1"/>
  <c r="EM63" i="3"/>
  <c r="EM87" i="3" s="1"/>
  <c r="EM64" i="3"/>
  <c r="EM88" i="3" s="1"/>
  <c r="EL129" i="3"/>
  <c r="EM102" i="3"/>
  <c r="EN61" i="3"/>
  <c r="EN85" i="3" s="1"/>
  <c r="EO97" i="3" s="1"/>
  <c r="EP59" i="3"/>
  <c r="EP83" i="3" s="1"/>
  <c r="EQ95" i="3" s="1"/>
  <c r="ES34" i="3"/>
  <c r="EL130" i="3"/>
  <c r="EM103" i="3"/>
  <c r="EN37" i="3"/>
  <c r="EN38" i="3" s="1"/>
  <c r="EN123" i="3"/>
  <c r="EO48" i="3"/>
  <c r="EP23" i="3" s="1"/>
  <c r="EO60" i="3"/>
  <c r="EO84" i="3" s="1"/>
  <c r="EO24" i="3"/>
  <c r="EO61" i="3" s="1"/>
  <c r="EO85" i="3" s="1"/>
  <c r="EI54" i="3"/>
  <c r="EJ29" i="3" s="1"/>
  <c r="EM50" i="3"/>
  <c r="EN25" i="3" s="1"/>
  <c r="EN66" i="3" s="1"/>
  <c r="EN90" i="3" s="1"/>
  <c r="EK52" i="3"/>
  <c r="EL27" i="3" s="1"/>
  <c r="EG56" i="3"/>
  <c r="EH31" i="3" s="1"/>
  <c r="EG39" i="3"/>
  <c r="EJ53" i="3"/>
  <c r="EK28" i="3" s="1"/>
  <c r="EH55" i="3"/>
  <c r="EI30" i="3" s="1"/>
  <c r="ET19" i="3"/>
  <c r="ET34" i="3" s="1"/>
  <c r="ET43" i="3"/>
  <c r="EU18" i="3" s="1"/>
  <c r="EP47" i="3"/>
  <c r="EQ22" i="3" s="1"/>
  <c r="EL51" i="3"/>
  <c r="EM26" i="3" s="1"/>
  <c r="ER21" i="3"/>
  <c r="ER45" i="3"/>
  <c r="ES20" i="3" s="1"/>
  <c r="EO96" i="3"/>
  <c r="EU42" i="3"/>
  <c r="EV17" i="3" s="1"/>
  <c r="EN68" i="3" l="1"/>
  <c r="EN92" i="3" s="1"/>
  <c r="EO104" i="3" s="1"/>
  <c r="EN124" i="3"/>
  <c r="EN65" i="3"/>
  <c r="EN89" i="3" s="1"/>
  <c r="EO101" i="3" s="1"/>
  <c r="EN63" i="3"/>
  <c r="EN87" i="3" s="1"/>
  <c r="EO99" i="3" s="1"/>
  <c r="EN129" i="3"/>
  <c r="EO102" i="3"/>
  <c r="EM129" i="3"/>
  <c r="EN102" i="3"/>
  <c r="EQ59" i="3"/>
  <c r="EQ83" i="3" s="1"/>
  <c r="EM126" i="3"/>
  <c r="EN99" i="3"/>
  <c r="EL132" i="3"/>
  <c r="EM128" i="3"/>
  <c r="EN101" i="3"/>
  <c r="EN64" i="3"/>
  <c r="EN88" i="3" s="1"/>
  <c r="EN67" i="3"/>
  <c r="EN91" i="3" s="1"/>
  <c r="EO37" i="3"/>
  <c r="EO38" i="3" s="1"/>
  <c r="EM131" i="3"/>
  <c r="EN104" i="3"/>
  <c r="EN128" i="3"/>
  <c r="EP122" i="3"/>
  <c r="EM127" i="3"/>
  <c r="EN100" i="3"/>
  <c r="EN62" i="3"/>
  <c r="EN86" i="3" s="1"/>
  <c r="EO98" i="3" s="1"/>
  <c r="EM130" i="3"/>
  <c r="EM125" i="3"/>
  <c r="EN98" i="3"/>
  <c r="EN131" i="3"/>
  <c r="EM105" i="3"/>
  <c r="EO123" i="3"/>
  <c r="EL52" i="3"/>
  <c r="EM27" i="3" s="1"/>
  <c r="EJ54" i="3"/>
  <c r="EK29" i="3" s="1"/>
  <c r="EM51" i="3"/>
  <c r="EN26" i="3" s="1"/>
  <c r="EH56" i="3"/>
  <c r="EI31" i="3" s="1"/>
  <c r="EH39" i="3"/>
  <c r="EN50" i="3"/>
  <c r="EO25" i="3" s="1"/>
  <c r="EO64" i="3" s="1"/>
  <c r="EO88" i="3" s="1"/>
  <c r="EQ47" i="3"/>
  <c r="ER22" i="3" s="1"/>
  <c r="ER59" i="3" s="1"/>
  <c r="ER83" i="3" s="1"/>
  <c r="ES95" i="3" s="1"/>
  <c r="ET44" i="3"/>
  <c r="EU19" i="3" s="1"/>
  <c r="EU34" i="3" s="1"/>
  <c r="EP97" i="3"/>
  <c r="EK53" i="3"/>
  <c r="EL28" i="3" s="1"/>
  <c r="EI55" i="3"/>
  <c r="EJ30" i="3" s="1"/>
  <c r="ES45" i="3"/>
  <c r="ET20" i="3" s="1"/>
  <c r="EU43" i="3"/>
  <c r="EV18" i="3" s="1"/>
  <c r="ER46" i="3"/>
  <c r="ES21" i="3" s="1"/>
  <c r="EP60" i="3"/>
  <c r="EP84" i="3" s="1"/>
  <c r="EP48" i="3"/>
  <c r="EQ23" i="3" s="1"/>
  <c r="EO124" i="3"/>
  <c r="EO49" i="3"/>
  <c r="EP24" i="3" s="1"/>
  <c r="EP37" i="3" s="1"/>
  <c r="EP38" i="3" s="1"/>
  <c r="EP96" i="3"/>
  <c r="EV42" i="3"/>
  <c r="EW17" i="3" s="1"/>
  <c r="EO63" i="3" l="1"/>
  <c r="EO87" i="3" s="1"/>
  <c r="EP99" i="3" s="1"/>
  <c r="EO62" i="3"/>
  <c r="EO86" i="3" s="1"/>
  <c r="EP98" i="3" s="1"/>
  <c r="EO67" i="3"/>
  <c r="EO91" i="3" s="1"/>
  <c r="EP103" i="3" s="1"/>
  <c r="EN126" i="3"/>
  <c r="EO127" i="3"/>
  <c r="EO125" i="3"/>
  <c r="ER122" i="3"/>
  <c r="EN127" i="3"/>
  <c r="EO100" i="3"/>
  <c r="EN105" i="3"/>
  <c r="EN130" i="3"/>
  <c r="EO103" i="3"/>
  <c r="EM132" i="3"/>
  <c r="EP100" i="3"/>
  <c r="EP61" i="3"/>
  <c r="EP85" i="3" s="1"/>
  <c r="EP124" i="3" s="1"/>
  <c r="EO66" i="3"/>
  <c r="EO90" i="3" s="1"/>
  <c r="EO65" i="3"/>
  <c r="EO89" i="3" s="1"/>
  <c r="EO68" i="3"/>
  <c r="EO92" i="3" s="1"/>
  <c r="EO130" i="3"/>
  <c r="EQ122" i="3"/>
  <c r="ER95" i="3"/>
  <c r="EN125" i="3"/>
  <c r="EP123" i="3"/>
  <c r="EL53" i="3"/>
  <c r="EM28" i="3" s="1"/>
  <c r="EJ55" i="3"/>
  <c r="EK30" i="3" s="1"/>
  <c r="EO50" i="3"/>
  <c r="EP25" i="3" s="1"/>
  <c r="EP65" i="3" s="1"/>
  <c r="EP89" i="3" s="1"/>
  <c r="ES46" i="3"/>
  <c r="ET21" i="3" s="1"/>
  <c r="ER47" i="3"/>
  <c r="ES22" i="3" s="1"/>
  <c r="EM52" i="3"/>
  <c r="EN27" i="3" s="1"/>
  <c r="EI56" i="3"/>
  <c r="EJ31" i="3" s="1"/>
  <c r="EI39" i="3"/>
  <c r="EN51" i="3"/>
  <c r="EO26" i="3" s="1"/>
  <c r="EP49" i="3"/>
  <c r="EQ24" i="3" s="1"/>
  <c r="EQ37" i="3" s="1"/>
  <c r="EQ38" i="3" s="1"/>
  <c r="ET45" i="3"/>
  <c r="EU20" i="3" s="1"/>
  <c r="EU44" i="3"/>
  <c r="EV19" i="3" s="1"/>
  <c r="EV34" i="3" s="1"/>
  <c r="EV43" i="3"/>
  <c r="EW18" i="3" s="1"/>
  <c r="EK54" i="3"/>
  <c r="EL29" i="3" s="1"/>
  <c r="EQ61" i="3"/>
  <c r="EQ85" i="3" s="1"/>
  <c r="EQ48" i="3"/>
  <c r="ER23" i="3" s="1"/>
  <c r="EQ60" i="3"/>
  <c r="EQ84" i="3" s="1"/>
  <c r="EQ96" i="3"/>
  <c r="EW42" i="3"/>
  <c r="EX17" i="3" s="1"/>
  <c r="EO126" i="3" l="1"/>
  <c r="EP62" i="3"/>
  <c r="EP86" i="3" s="1"/>
  <c r="EP125" i="3" s="1"/>
  <c r="EP128" i="3"/>
  <c r="EQ97" i="3"/>
  <c r="ES47" i="3"/>
  <c r="ET22" i="3" s="1"/>
  <c r="ES59" i="3"/>
  <c r="ES83" i="3" s="1"/>
  <c r="EO129" i="3"/>
  <c r="EP102" i="3"/>
  <c r="EO105" i="3"/>
  <c r="EO128" i="3"/>
  <c r="EP101" i="3"/>
  <c r="EN132" i="3"/>
  <c r="EP50" i="3"/>
  <c r="EQ25" i="3" s="1"/>
  <c r="EP66" i="3"/>
  <c r="EP90" i="3" s="1"/>
  <c r="EQ102" i="3" s="1"/>
  <c r="EP64" i="3"/>
  <c r="EP88" i="3" s="1"/>
  <c r="EP67" i="3"/>
  <c r="EP91" i="3" s="1"/>
  <c r="EP68" i="3"/>
  <c r="EP92" i="3" s="1"/>
  <c r="EQ104" i="3" s="1"/>
  <c r="EO131" i="3"/>
  <c r="EP104" i="3"/>
  <c r="EQ101" i="3"/>
  <c r="EP63" i="3"/>
  <c r="EP87" i="3" s="1"/>
  <c r="EQ124" i="3"/>
  <c r="EQ49" i="3"/>
  <c r="ER24" i="3" s="1"/>
  <c r="ER37" i="3" s="1"/>
  <c r="ER38" i="3" s="1"/>
  <c r="EJ56" i="3"/>
  <c r="EK31" i="3" s="1"/>
  <c r="EJ39" i="3"/>
  <c r="EL54" i="3"/>
  <c r="EM29" i="3" s="1"/>
  <c r="EO51" i="3"/>
  <c r="EP26" i="3" s="1"/>
  <c r="EW43" i="3"/>
  <c r="EX18" i="3" s="1"/>
  <c r="EN52" i="3"/>
  <c r="EO27" i="3" s="1"/>
  <c r="ER96" i="3"/>
  <c r="ET46" i="3"/>
  <c r="EU21" i="3" s="1"/>
  <c r="ER97" i="3"/>
  <c r="EU45" i="3"/>
  <c r="EV20" i="3" s="1"/>
  <c r="EQ123" i="3"/>
  <c r="EM53" i="3"/>
  <c r="EN28" i="3" s="1"/>
  <c r="ER48" i="3"/>
  <c r="ES23" i="3" s="1"/>
  <c r="ER60" i="3"/>
  <c r="ER84" i="3" s="1"/>
  <c r="EV44" i="3"/>
  <c r="EW19" i="3" s="1"/>
  <c r="EW34" i="3" s="1"/>
  <c r="EK55" i="3"/>
  <c r="EL30" i="3" s="1"/>
  <c r="EX42" i="3"/>
  <c r="EY17" i="3" s="1"/>
  <c r="EQ98" i="3" l="1"/>
  <c r="ER61" i="3"/>
  <c r="ER85" i="3" s="1"/>
  <c r="EP129" i="3"/>
  <c r="ET47" i="3"/>
  <c r="ET59" i="3"/>
  <c r="ET83" i="3" s="1"/>
  <c r="EU95" i="3" s="1"/>
  <c r="EP105" i="3"/>
  <c r="EQ66" i="3"/>
  <c r="EQ90" i="3" s="1"/>
  <c r="ER102" i="3" s="1"/>
  <c r="EQ62" i="3"/>
  <c r="EQ86" i="3" s="1"/>
  <c r="EQ68" i="3"/>
  <c r="EQ92" i="3" s="1"/>
  <c r="EQ63" i="3"/>
  <c r="EQ87" i="3" s="1"/>
  <c r="EQ67" i="3"/>
  <c r="EQ91" i="3" s="1"/>
  <c r="EQ65" i="3"/>
  <c r="EQ89" i="3" s="1"/>
  <c r="EQ64" i="3"/>
  <c r="EQ88" i="3" s="1"/>
  <c r="ER65" i="3"/>
  <c r="ER89" i="3" s="1"/>
  <c r="ER67" i="3"/>
  <c r="ER91" i="3" s="1"/>
  <c r="EQ103" i="3"/>
  <c r="EP130" i="3"/>
  <c r="EP131" i="3"/>
  <c r="ET95" i="3"/>
  <c r="ES122" i="3"/>
  <c r="EP127" i="3"/>
  <c r="EQ100" i="3"/>
  <c r="EO132" i="3"/>
  <c r="EP126" i="3"/>
  <c r="EQ99" i="3"/>
  <c r="ER124" i="3"/>
  <c r="EO52" i="3"/>
  <c r="EP27" i="3" s="1"/>
  <c r="EP51" i="3"/>
  <c r="EQ26" i="3" s="1"/>
  <c r="EL55" i="3"/>
  <c r="EM30" i="3" s="1"/>
  <c r="EU46" i="3"/>
  <c r="EV21" i="3" s="1"/>
  <c r="EV46" i="3" s="1"/>
  <c r="EU22" i="3"/>
  <c r="EU47" i="3" s="1"/>
  <c r="EN53" i="3"/>
  <c r="EO28" i="3" s="1"/>
  <c r="EW44" i="3"/>
  <c r="EX19" i="3" s="1"/>
  <c r="EX34" i="3" s="1"/>
  <c r="EV45" i="3"/>
  <c r="EW20" i="3" s="1"/>
  <c r="ES96" i="3"/>
  <c r="ES97" i="3"/>
  <c r="ES48" i="3"/>
  <c r="ET23" i="3" s="1"/>
  <c r="ES60" i="3"/>
  <c r="ES84" i="3" s="1"/>
  <c r="ER49" i="3"/>
  <c r="ES24" i="3" s="1"/>
  <c r="ES49" i="3" s="1"/>
  <c r="ER123" i="3"/>
  <c r="EX43" i="3"/>
  <c r="EY18" i="3" s="1"/>
  <c r="EQ50" i="3"/>
  <c r="ER25" i="3" s="1"/>
  <c r="ER68" i="3" s="1"/>
  <c r="ER92" i="3" s="1"/>
  <c r="ES104" i="3" s="1"/>
  <c r="EK56" i="3"/>
  <c r="EL31" i="3" s="1"/>
  <c r="EK39" i="3"/>
  <c r="EM54" i="3"/>
  <c r="EN29" i="3" s="1"/>
  <c r="EY42" i="3"/>
  <c r="EZ17" i="3" s="1"/>
  <c r="ES37" i="3" l="1"/>
  <c r="ES38" i="3" s="1"/>
  <c r="ES61" i="3"/>
  <c r="ES85" i="3" s="1"/>
  <c r="EU59" i="3"/>
  <c r="EU83" i="3" s="1"/>
  <c r="EU122" i="3" s="1"/>
  <c r="ER130" i="3"/>
  <c r="ET122" i="3"/>
  <c r="EQ129" i="3"/>
  <c r="ER128" i="3"/>
  <c r="EV95" i="3"/>
  <c r="ES101" i="3"/>
  <c r="ER64" i="3"/>
  <c r="ER88" i="3" s="1"/>
  <c r="EQ105" i="3"/>
  <c r="EP132" i="3"/>
  <c r="ER62" i="3"/>
  <c r="ER86" i="3" s="1"/>
  <c r="EQ130" i="3"/>
  <c r="ER103" i="3"/>
  <c r="ER63" i="3"/>
  <c r="ER87" i="3" s="1"/>
  <c r="ES103" i="3"/>
  <c r="EQ126" i="3"/>
  <c r="ER99" i="3"/>
  <c r="ER131" i="3"/>
  <c r="EQ128" i="3"/>
  <c r="ER101" i="3"/>
  <c r="EQ131" i="3"/>
  <c r="ER104" i="3"/>
  <c r="EQ127" i="3"/>
  <c r="ER100" i="3"/>
  <c r="ER98" i="3"/>
  <c r="EQ125" i="3"/>
  <c r="ER66" i="3"/>
  <c r="ER90" i="3" s="1"/>
  <c r="ES124" i="3"/>
  <c r="EW45" i="3"/>
  <c r="EX20" i="3" s="1"/>
  <c r="EW21" i="3"/>
  <c r="EW46" i="3" s="1"/>
  <c r="ER50" i="3"/>
  <c r="ES25" i="3" s="1"/>
  <c r="ES63" i="3" s="1"/>
  <c r="ES87" i="3" s="1"/>
  <c r="EO53" i="3"/>
  <c r="EP28" i="3" s="1"/>
  <c r="EL56" i="3"/>
  <c r="EM31" i="3" s="1"/>
  <c r="EL39" i="3"/>
  <c r="ET96" i="3"/>
  <c r="ET48" i="3"/>
  <c r="EU23" i="3" s="1"/>
  <c r="ET60" i="3"/>
  <c r="ET84" i="3" s="1"/>
  <c r="ET24" i="3"/>
  <c r="ET37" i="3" s="1"/>
  <c r="ET38" i="3" s="1"/>
  <c r="ES123" i="3"/>
  <c r="EP52" i="3"/>
  <c r="EQ27" i="3" s="1"/>
  <c r="EN54" i="3"/>
  <c r="EO29" i="3" s="1"/>
  <c r="EV22" i="3"/>
  <c r="EY43" i="3"/>
  <c r="EZ18" i="3" s="1"/>
  <c r="EM55" i="3"/>
  <c r="EN30" i="3" s="1"/>
  <c r="EQ51" i="3"/>
  <c r="ER26" i="3" s="1"/>
  <c r="ET97" i="3"/>
  <c r="EX44" i="3"/>
  <c r="EY19" i="3" s="1"/>
  <c r="EY34" i="3" s="1"/>
  <c r="EZ42" i="3"/>
  <c r="FA17" i="3" s="1"/>
  <c r="ES126" i="3" l="1"/>
  <c r="ET99" i="3"/>
  <c r="ES98" i="3"/>
  <c r="ER125" i="3"/>
  <c r="ER105" i="3"/>
  <c r="ER127" i="3"/>
  <c r="ES100" i="3"/>
  <c r="ES64" i="3"/>
  <c r="ES88" i="3" s="1"/>
  <c r="EV59" i="3"/>
  <c r="EV83" i="3" s="1"/>
  <c r="ET61" i="3"/>
  <c r="ET85" i="3" s="1"/>
  <c r="EU97" i="3" s="1"/>
  <c r="ES62" i="3"/>
  <c r="ES86" i="3" s="1"/>
  <c r="ES68" i="3"/>
  <c r="ES92" i="3" s="1"/>
  <c r="ES65" i="3"/>
  <c r="ES89" i="3" s="1"/>
  <c r="ES67" i="3"/>
  <c r="ES91" i="3" s="1"/>
  <c r="ES66" i="3"/>
  <c r="ES90" i="3" s="1"/>
  <c r="ER126" i="3"/>
  <c r="ES99" i="3"/>
  <c r="ER129" i="3"/>
  <c r="ES102" i="3"/>
  <c r="EQ132" i="3"/>
  <c r="ET123" i="3"/>
  <c r="EU48" i="3"/>
  <c r="EV23" i="3" s="1"/>
  <c r="EU60" i="3"/>
  <c r="EU84" i="3" s="1"/>
  <c r="EQ52" i="3"/>
  <c r="ER27" i="3" s="1"/>
  <c r="EP53" i="3"/>
  <c r="EQ28" i="3" s="1"/>
  <c r="EM56" i="3"/>
  <c r="EN31" i="3" s="1"/>
  <c r="EM39" i="3"/>
  <c r="EY44" i="3"/>
  <c r="EZ19" i="3" s="1"/>
  <c r="EZ34" i="3" s="1"/>
  <c r="ES50" i="3"/>
  <c r="ET25" i="3" s="1"/>
  <c r="ET62" i="3" s="1"/>
  <c r="ET86" i="3" s="1"/>
  <c r="EV47" i="3"/>
  <c r="EW22" i="3" s="1"/>
  <c r="EW59" i="3" s="1"/>
  <c r="EW83" i="3" s="1"/>
  <c r="EX95" i="3" s="1"/>
  <c r="ER51" i="3"/>
  <c r="ES26" i="3" s="1"/>
  <c r="EO54" i="3"/>
  <c r="EP29" i="3" s="1"/>
  <c r="EZ43" i="3"/>
  <c r="FA18" i="3" s="1"/>
  <c r="EU96" i="3"/>
  <c r="EN55" i="3"/>
  <c r="EO30" i="3" s="1"/>
  <c r="ET49" i="3"/>
  <c r="EU24" i="3" s="1"/>
  <c r="EU37" i="3" s="1"/>
  <c r="EU38" i="3" s="1"/>
  <c r="EX45" i="3"/>
  <c r="EY20" i="3" s="1"/>
  <c r="EX21" i="3"/>
  <c r="FA42" i="3"/>
  <c r="FB17" i="3" s="1"/>
  <c r="ET125" i="3" l="1"/>
  <c r="ET68" i="3"/>
  <c r="ET92" i="3" s="1"/>
  <c r="ET131" i="3" s="1"/>
  <c r="ET67" i="3"/>
  <c r="ET91" i="3" s="1"/>
  <c r="ET130" i="3" s="1"/>
  <c r="ET63" i="3"/>
  <c r="ET87" i="3" s="1"/>
  <c r="EV122" i="3"/>
  <c r="EW95" i="3"/>
  <c r="EW122" i="3"/>
  <c r="EU61" i="3"/>
  <c r="EU85" i="3" s="1"/>
  <c r="EV97" i="3" s="1"/>
  <c r="ES129" i="3"/>
  <c r="ET102" i="3"/>
  <c r="ES105" i="3"/>
  <c r="ET124" i="3"/>
  <c r="ES130" i="3"/>
  <c r="ET103" i="3"/>
  <c r="ET65" i="3"/>
  <c r="ET89" i="3" s="1"/>
  <c r="ES127" i="3"/>
  <c r="ET100" i="3"/>
  <c r="ER132" i="3"/>
  <c r="ES128" i="3"/>
  <c r="ET101" i="3"/>
  <c r="ES131" i="3"/>
  <c r="ET104" i="3"/>
  <c r="EU98" i="3"/>
  <c r="ET66" i="3"/>
  <c r="ET90" i="3" s="1"/>
  <c r="ET64" i="3"/>
  <c r="ET88" i="3" s="1"/>
  <c r="ES125" i="3"/>
  <c r="ET98" i="3"/>
  <c r="EU123" i="3"/>
  <c r="ET50" i="3"/>
  <c r="EU25" i="3" s="1"/>
  <c r="EU68" i="3" s="1"/>
  <c r="EU92" i="3" s="1"/>
  <c r="ER52" i="3"/>
  <c r="ES27" i="3" s="1"/>
  <c r="EZ44" i="3"/>
  <c r="FA19" i="3" s="1"/>
  <c r="FA34" i="3" s="1"/>
  <c r="EQ53" i="3"/>
  <c r="ER28" i="3" s="1"/>
  <c r="EY45" i="3"/>
  <c r="EZ20" i="3" s="1"/>
  <c r="EO55" i="3"/>
  <c r="EP30" i="3" s="1"/>
  <c r="EN56" i="3"/>
  <c r="EO31" i="3" s="1"/>
  <c r="EN39" i="3"/>
  <c r="EW47" i="3"/>
  <c r="EX22" i="3" s="1"/>
  <c r="EX59" i="3" s="1"/>
  <c r="EX83" i="3" s="1"/>
  <c r="FA43" i="3"/>
  <c r="FB18" i="3" s="1"/>
  <c r="ES51" i="3"/>
  <c r="ET26" i="3" s="1"/>
  <c r="EP54" i="3"/>
  <c r="EQ29" i="3" s="1"/>
  <c r="EU49" i="3"/>
  <c r="EV24" i="3" s="1"/>
  <c r="EV37" i="3" s="1"/>
  <c r="EV38" i="3" s="1"/>
  <c r="EV48" i="3"/>
  <c r="EW23" i="3" s="1"/>
  <c r="EV60" i="3"/>
  <c r="EV84" i="3" s="1"/>
  <c r="EX46" i="3"/>
  <c r="EY21" i="3" s="1"/>
  <c r="EV96" i="3"/>
  <c r="FB42" i="3"/>
  <c r="FC17" i="3" s="1"/>
  <c r="EU66" i="3" l="1"/>
  <c r="EU90" i="3" s="1"/>
  <c r="EU129" i="3" s="1"/>
  <c r="EU124" i="3"/>
  <c r="EU104" i="3"/>
  <c r="ET126" i="3"/>
  <c r="EU99" i="3"/>
  <c r="EU103" i="3"/>
  <c r="EY95" i="3"/>
  <c r="EX122" i="3"/>
  <c r="EU131" i="3"/>
  <c r="EV104" i="3"/>
  <c r="ET128" i="3"/>
  <c r="EU101" i="3"/>
  <c r="EV102" i="3"/>
  <c r="ET105" i="3"/>
  <c r="EU67" i="3"/>
  <c r="EU91" i="3" s="1"/>
  <c r="EU62" i="3"/>
  <c r="EU86" i="3" s="1"/>
  <c r="EU63" i="3"/>
  <c r="EU87" i="3" s="1"/>
  <c r="EU64" i="3"/>
  <c r="EU88" i="3" s="1"/>
  <c r="ES132" i="3"/>
  <c r="ET129" i="3"/>
  <c r="EU102" i="3"/>
  <c r="EV61" i="3"/>
  <c r="EV85" i="3" s="1"/>
  <c r="EV124" i="3" s="1"/>
  <c r="EU65" i="3"/>
  <c r="EU89" i="3" s="1"/>
  <c r="ET127" i="3"/>
  <c r="EU100" i="3"/>
  <c r="EX47" i="3"/>
  <c r="EY22" i="3" s="1"/>
  <c r="EZ45" i="3"/>
  <c r="FA20" i="3" s="1"/>
  <c r="ET51" i="3"/>
  <c r="EU26" i="3" s="1"/>
  <c r="EW60" i="3"/>
  <c r="EW84" i="3" s="1"/>
  <c r="EW48" i="3"/>
  <c r="EX23" i="3" s="1"/>
  <c r="EY46" i="3"/>
  <c r="EZ21" i="3" s="1"/>
  <c r="FA44" i="3"/>
  <c r="FB19" i="3" s="1"/>
  <c r="FB34" i="3" s="1"/>
  <c r="EO56" i="3"/>
  <c r="EP31" i="3" s="1"/>
  <c r="EO39" i="3"/>
  <c r="EQ54" i="3"/>
  <c r="ER29" i="3" s="1"/>
  <c r="ER53" i="3"/>
  <c r="ES28" i="3" s="1"/>
  <c r="FB43" i="3"/>
  <c r="FC18" i="3" s="1"/>
  <c r="EW96" i="3"/>
  <c r="EV123" i="3"/>
  <c r="EU50" i="3"/>
  <c r="EV25" i="3" s="1"/>
  <c r="EV63" i="3" s="1"/>
  <c r="EV87" i="3" s="1"/>
  <c r="EW99" i="3" s="1"/>
  <c r="EP55" i="3"/>
  <c r="EQ30" i="3" s="1"/>
  <c r="ES52" i="3"/>
  <c r="ET27" i="3" s="1"/>
  <c r="EV49" i="3"/>
  <c r="EW24" i="3" s="1"/>
  <c r="EW37" i="3" s="1"/>
  <c r="EW38" i="3" s="1"/>
  <c r="FC42" i="3"/>
  <c r="FD17" i="3" s="1"/>
  <c r="EW97" i="3" l="1"/>
  <c r="EV68" i="3"/>
  <c r="EV92" i="3" s="1"/>
  <c r="EV67" i="3"/>
  <c r="EV91" i="3" s="1"/>
  <c r="EW103" i="3" s="1"/>
  <c r="EV64" i="3"/>
  <c r="EV88" i="3" s="1"/>
  <c r="EV65" i="3"/>
  <c r="EV89" i="3" s="1"/>
  <c r="EU126" i="3"/>
  <c r="EV99" i="3"/>
  <c r="EU105" i="3"/>
  <c r="EU127" i="3"/>
  <c r="EV100" i="3"/>
  <c r="EV126" i="3"/>
  <c r="EW61" i="3"/>
  <c r="EW85" i="3" s="1"/>
  <c r="EW124" i="3" s="1"/>
  <c r="ET132" i="3"/>
  <c r="EU125" i="3"/>
  <c r="EV98" i="3"/>
  <c r="EY47" i="3"/>
  <c r="EZ22" i="3" s="1"/>
  <c r="EZ59" i="3" s="1"/>
  <c r="EZ83" i="3" s="1"/>
  <c r="FA95" i="3" s="1"/>
  <c r="EY59" i="3"/>
  <c r="EY83" i="3" s="1"/>
  <c r="EV66" i="3"/>
  <c r="EV90" i="3" s="1"/>
  <c r="EV62" i="3"/>
  <c r="EV86" i="3" s="1"/>
  <c r="EU128" i="3"/>
  <c r="EV101" i="3"/>
  <c r="EU130" i="3"/>
  <c r="EV103" i="3"/>
  <c r="EW123" i="3"/>
  <c r="FA45" i="3"/>
  <c r="FB20" i="3" s="1"/>
  <c r="ET52" i="3"/>
  <c r="EU27" i="3" s="1"/>
  <c r="EW49" i="3"/>
  <c r="EX24" i="3" s="1"/>
  <c r="EX61" i="3" s="1"/>
  <c r="EX85" i="3" s="1"/>
  <c r="FC43" i="3"/>
  <c r="FD18" i="3" s="1"/>
  <c r="ES53" i="3"/>
  <c r="ET28" i="3" s="1"/>
  <c r="EQ55" i="3"/>
  <c r="ER30" i="3" s="1"/>
  <c r="EX48" i="3"/>
  <c r="EY23" i="3" s="1"/>
  <c r="EX60" i="3"/>
  <c r="EX84" i="3" s="1"/>
  <c r="EZ46" i="3"/>
  <c r="FA21" i="3" s="1"/>
  <c r="EP56" i="3"/>
  <c r="EQ31" i="3" s="1"/>
  <c r="EP39" i="3"/>
  <c r="FB44" i="3"/>
  <c r="FC19" i="3" s="1"/>
  <c r="FC34" i="3" s="1"/>
  <c r="EX96" i="3"/>
  <c r="EU51" i="3"/>
  <c r="EV26" i="3" s="1"/>
  <c r="EV50" i="3"/>
  <c r="EW25" i="3" s="1"/>
  <c r="EW66" i="3" s="1"/>
  <c r="EW90" i="3" s="1"/>
  <c r="EX102" i="3" s="1"/>
  <c r="ER54" i="3"/>
  <c r="ES29" i="3" s="1"/>
  <c r="FD42" i="3"/>
  <c r="FE17" i="3" s="1"/>
  <c r="EW68" i="3" l="1"/>
  <c r="EW92" i="3" s="1"/>
  <c r="EX104" i="3" s="1"/>
  <c r="EV131" i="3"/>
  <c r="EW104" i="3"/>
  <c r="EV130" i="3"/>
  <c r="EV105" i="3"/>
  <c r="EU132" i="3"/>
  <c r="EW129" i="3"/>
  <c r="EV128" i="3"/>
  <c r="EW101" i="3"/>
  <c r="EV129" i="3"/>
  <c r="EW102" i="3"/>
  <c r="EV127" i="3"/>
  <c r="EW100" i="3"/>
  <c r="EZ95" i="3"/>
  <c r="EY122" i="3"/>
  <c r="EX97" i="3"/>
  <c r="EW131" i="3"/>
  <c r="EX37" i="3"/>
  <c r="EX38" i="3" s="1"/>
  <c r="EV125" i="3"/>
  <c r="EW98" i="3"/>
  <c r="EZ122" i="3"/>
  <c r="EW62" i="3"/>
  <c r="EW86" i="3" s="1"/>
  <c r="EW67" i="3"/>
  <c r="EW91" i="3" s="1"/>
  <c r="EW63" i="3"/>
  <c r="EW87" i="3" s="1"/>
  <c r="EW65" i="3"/>
  <c r="EW89" i="3" s="1"/>
  <c r="EW64" i="3"/>
  <c r="EW88" i="3" s="1"/>
  <c r="EZ47" i="3"/>
  <c r="FB45" i="3"/>
  <c r="FC20" i="3" s="1"/>
  <c r="FA46" i="3"/>
  <c r="FB21" i="3" s="1"/>
  <c r="FA22" i="3"/>
  <c r="FA47" i="3" s="1"/>
  <c r="EV51" i="3"/>
  <c r="EW26" i="3" s="1"/>
  <c r="ER55" i="3"/>
  <c r="ES30" i="3" s="1"/>
  <c r="FC44" i="3"/>
  <c r="FD19" i="3" s="1"/>
  <c r="FD34" i="3" s="1"/>
  <c r="EW50" i="3"/>
  <c r="EX25" i="3" s="1"/>
  <c r="EQ56" i="3"/>
  <c r="ER31" i="3" s="1"/>
  <c r="EQ39" i="3"/>
  <c r="ET53" i="3"/>
  <c r="EU28" i="3" s="1"/>
  <c r="EY97" i="3"/>
  <c r="EU52" i="3"/>
  <c r="EV27" i="3" s="1"/>
  <c r="EY48" i="3"/>
  <c r="EZ23" i="3" s="1"/>
  <c r="EY60" i="3"/>
  <c r="EY84" i="3" s="1"/>
  <c r="EX49" i="3"/>
  <c r="EY24" i="3" s="1"/>
  <c r="EY37" i="3" s="1"/>
  <c r="EY38" i="3" s="1"/>
  <c r="EY96" i="3"/>
  <c r="FD43" i="3"/>
  <c r="FE18" i="3" s="1"/>
  <c r="EX124" i="3"/>
  <c r="EX123" i="3"/>
  <c r="ES54" i="3"/>
  <c r="ET29" i="3" s="1"/>
  <c r="FE42" i="3"/>
  <c r="FF17" i="3" s="1"/>
  <c r="EW105" i="3" l="1"/>
  <c r="EV132" i="3"/>
  <c r="EX68" i="3"/>
  <c r="EX92" i="3" s="1"/>
  <c r="EX64" i="3"/>
  <c r="EX88" i="3" s="1"/>
  <c r="EX67" i="3"/>
  <c r="EX91" i="3" s="1"/>
  <c r="EX66" i="3"/>
  <c r="EX90" i="3" s="1"/>
  <c r="EX62" i="3"/>
  <c r="EX86" i="3" s="1"/>
  <c r="EX65" i="3"/>
  <c r="EX89" i="3" s="1"/>
  <c r="EW127" i="3"/>
  <c r="EX100" i="3"/>
  <c r="EW128" i="3"/>
  <c r="EX101" i="3"/>
  <c r="EY61" i="3"/>
  <c r="EY85" i="3" s="1"/>
  <c r="EY124" i="3" s="1"/>
  <c r="EY63" i="3"/>
  <c r="EY87" i="3" s="1"/>
  <c r="EZ99" i="3" s="1"/>
  <c r="FE34" i="3"/>
  <c r="EW126" i="3"/>
  <c r="EX99" i="3"/>
  <c r="FA59" i="3"/>
  <c r="FA83" i="3" s="1"/>
  <c r="EW130" i="3"/>
  <c r="EX103" i="3"/>
  <c r="EX63" i="3"/>
  <c r="EX87" i="3" s="1"/>
  <c r="EW125" i="3"/>
  <c r="EX98" i="3"/>
  <c r="EY123" i="3"/>
  <c r="FC45" i="3"/>
  <c r="EW51" i="3"/>
  <c r="EX26" i="3" s="1"/>
  <c r="FD44" i="3"/>
  <c r="FE19" i="3" s="1"/>
  <c r="FD20" i="3"/>
  <c r="EU53" i="3"/>
  <c r="EV28" i="3" s="1"/>
  <c r="ES55" i="3"/>
  <c r="ET30" i="3" s="1"/>
  <c r="EY49" i="3"/>
  <c r="EZ24" i="3" s="1"/>
  <c r="EZ37" i="3" s="1"/>
  <c r="EZ38" i="3" s="1"/>
  <c r="EV52" i="3"/>
  <c r="EW27" i="3" s="1"/>
  <c r="EX50" i="3"/>
  <c r="EY25" i="3" s="1"/>
  <c r="EY67" i="3" s="1"/>
  <c r="EY91" i="3" s="1"/>
  <c r="FE43" i="3"/>
  <c r="FF18" i="3" s="1"/>
  <c r="EZ60" i="3"/>
  <c r="EZ84" i="3" s="1"/>
  <c r="EZ48" i="3"/>
  <c r="FA23" i="3" s="1"/>
  <c r="ET54" i="3"/>
  <c r="EU29" i="3" s="1"/>
  <c r="ER56" i="3"/>
  <c r="ES31" i="3" s="1"/>
  <c r="ER39" i="3"/>
  <c r="EZ96" i="3"/>
  <c r="FB46" i="3"/>
  <c r="FC21" i="3" s="1"/>
  <c r="FB22" i="3"/>
  <c r="FF42" i="3"/>
  <c r="FG17" i="3" s="1"/>
  <c r="EY65" i="3" l="1"/>
  <c r="EY89" i="3" s="1"/>
  <c r="EY128" i="3" s="1"/>
  <c r="EY130" i="3"/>
  <c r="EZ103" i="3"/>
  <c r="EY64" i="3"/>
  <c r="EY88" i="3" s="1"/>
  <c r="EY127" i="3" s="1"/>
  <c r="EY68" i="3"/>
  <c r="EY92" i="3" s="1"/>
  <c r="EW132" i="3"/>
  <c r="EZ61" i="3"/>
  <c r="EZ85" i="3" s="1"/>
  <c r="FA97" i="3" s="1"/>
  <c r="EY66" i="3"/>
  <c r="EY90" i="3" s="1"/>
  <c r="EX105" i="3"/>
  <c r="EY126" i="3"/>
  <c r="EX125" i="3"/>
  <c r="EY98" i="3"/>
  <c r="EX130" i="3"/>
  <c r="EY103" i="3"/>
  <c r="EX126" i="3"/>
  <c r="EY99" i="3"/>
  <c r="EZ97" i="3"/>
  <c r="EY62" i="3"/>
  <c r="EY86" i="3" s="1"/>
  <c r="EZ98" i="3" s="1"/>
  <c r="EX127" i="3"/>
  <c r="EY100" i="3"/>
  <c r="EX129" i="3"/>
  <c r="EY102" i="3"/>
  <c r="FB95" i="3"/>
  <c r="FA122" i="3"/>
  <c r="EX131" i="3"/>
  <c r="EY104" i="3"/>
  <c r="FB47" i="3"/>
  <c r="FC22" i="3" s="1"/>
  <c r="FC47" i="3" s="1"/>
  <c r="FB59" i="3"/>
  <c r="FB83" i="3" s="1"/>
  <c r="EX128" i="3"/>
  <c r="EY101" i="3"/>
  <c r="FD45" i="3"/>
  <c r="FE20" i="3" s="1"/>
  <c r="EW52" i="3"/>
  <c r="EX27" i="3" s="1"/>
  <c r="EV53" i="3"/>
  <c r="EW28" i="3" s="1"/>
  <c r="EY50" i="3"/>
  <c r="EZ25" i="3" s="1"/>
  <c r="ET55" i="3"/>
  <c r="EU30" i="3" s="1"/>
  <c r="FA60" i="3"/>
  <c r="FA84" i="3" s="1"/>
  <c r="FA48" i="3"/>
  <c r="FB23" i="3" s="1"/>
  <c r="EZ49" i="3"/>
  <c r="FA24" i="3" s="1"/>
  <c r="FA37" i="3" s="1"/>
  <c r="FA38" i="3" s="1"/>
  <c r="FF43" i="3"/>
  <c r="FG18" i="3" s="1"/>
  <c r="EU54" i="3"/>
  <c r="EV29" i="3" s="1"/>
  <c r="ES56" i="3"/>
  <c r="ET31" i="3" s="1"/>
  <c r="ES39" i="3"/>
  <c r="FA96" i="3"/>
  <c r="FC46" i="3"/>
  <c r="FD21" i="3" s="1"/>
  <c r="EZ123" i="3"/>
  <c r="EX51" i="3"/>
  <c r="EY26" i="3" s="1"/>
  <c r="FE44" i="3"/>
  <c r="FF19" i="3" s="1"/>
  <c r="FF34" i="3" s="1"/>
  <c r="FG42" i="3"/>
  <c r="FH17" i="3" s="1"/>
  <c r="EZ101" i="3" l="1"/>
  <c r="EZ100" i="3"/>
  <c r="EZ124" i="3"/>
  <c r="EZ102" i="3"/>
  <c r="EY129" i="3"/>
  <c r="EY131" i="3"/>
  <c r="EZ104" i="3"/>
  <c r="EZ64" i="3"/>
  <c r="EZ88" i="3" s="1"/>
  <c r="EZ62" i="3"/>
  <c r="EZ86" i="3" s="1"/>
  <c r="FA98" i="3" s="1"/>
  <c r="EZ63" i="3"/>
  <c r="EZ87" i="3" s="1"/>
  <c r="EZ68" i="3"/>
  <c r="EZ92" i="3" s="1"/>
  <c r="EZ65" i="3"/>
  <c r="EZ89" i="3" s="1"/>
  <c r="EZ66" i="3"/>
  <c r="EZ90" i="3" s="1"/>
  <c r="EY105" i="3"/>
  <c r="EY125" i="3"/>
  <c r="EX132" i="3"/>
  <c r="FA61" i="3"/>
  <c r="FA85" i="3" s="1"/>
  <c r="FB97" i="3" s="1"/>
  <c r="FB122" i="3"/>
  <c r="FC95" i="3"/>
  <c r="EZ67" i="3"/>
  <c r="EZ91" i="3" s="1"/>
  <c r="FC59" i="3"/>
  <c r="FC83" i="3" s="1"/>
  <c r="FD22" i="3"/>
  <c r="EY51" i="3"/>
  <c r="EZ26" i="3" s="1"/>
  <c r="FA49" i="3"/>
  <c r="FB24" i="3" s="1"/>
  <c r="FB37" i="3" s="1"/>
  <c r="FB38" i="3" s="1"/>
  <c r="ET56" i="3"/>
  <c r="EU31" i="3" s="1"/>
  <c r="ET39" i="3"/>
  <c r="EW53" i="3"/>
  <c r="EX28" i="3" s="1"/>
  <c r="EV54" i="3"/>
  <c r="EW29" i="3" s="1"/>
  <c r="FB60" i="3"/>
  <c r="FB84" i="3" s="1"/>
  <c r="FB123" i="3" s="1"/>
  <c r="FB48" i="3"/>
  <c r="FC23" i="3" s="1"/>
  <c r="FG43" i="3"/>
  <c r="FH18" i="3" s="1"/>
  <c r="FF44" i="3"/>
  <c r="FG19" i="3" s="1"/>
  <c r="FG44" i="3" s="1"/>
  <c r="FB96" i="3"/>
  <c r="FE45" i="3"/>
  <c r="FF20" i="3" s="1"/>
  <c r="EZ50" i="3"/>
  <c r="FA25" i="3" s="1"/>
  <c r="FA63" i="3" s="1"/>
  <c r="FA87" i="3" s="1"/>
  <c r="FD46" i="3"/>
  <c r="FE21" i="3" s="1"/>
  <c r="EX52" i="3"/>
  <c r="EY27" i="3" s="1"/>
  <c r="EU55" i="3"/>
  <c r="EV30" i="3" s="1"/>
  <c r="FA123" i="3"/>
  <c r="FH42" i="3"/>
  <c r="FI17" i="3" s="1"/>
  <c r="FA66" i="3" l="1"/>
  <c r="FA90" i="3" s="1"/>
  <c r="FB102" i="3" s="1"/>
  <c r="EY132" i="3"/>
  <c r="EZ125" i="3"/>
  <c r="FA126" i="3"/>
  <c r="EZ105" i="3"/>
  <c r="FG34" i="3"/>
  <c r="FA68" i="3"/>
  <c r="FA92" i="3" s="1"/>
  <c r="FA67" i="3"/>
  <c r="FA91" i="3" s="1"/>
  <c r="FB103" i="3" s="1"/>
  <c r="FA124" i="3"/>
  <c r="EZ128" i="3"/>
  <c r="FA101" i="3"/>
  <c r="EZ131" i="3"/>
  <c r="FA104" i="3"/>
  <c r="FA64" i="3"/>
  <c r="FA88" i="3" s="1"/>
  <c r="EZ126" i="3"/>
  <c r="FA99" i="3"/>
  <c r="EZ130" i="3"/>
  <c r="FA103" i="3"/>
  <c r="FB99" i="3"/>
  <c r="FA62" i="3"/>
  <c r="FA86" i="3" s="1"/>
  <c r="EZ129" i="3"/>
  <c r="FA102" i="3"/>
  <c r="FD47" i="3"/>
  <c r="FE22" i="3" s="1"/>
  <c r="FD59" i="3"/>
  <c r="FD83" i="3" s="1"/>
  <c r="FE95" i="3" s="1"/>
  <c r="FC122" i="3"/>
  <c r="FD95" i="3"/>
  <c r="FB61" i="3"/>
  <c r="FB85" i="3" s="1"/>
  <c r="FC97" i="3" s="1"/>
  <c r="FA65" i="3"/>
  <c r="FA89" i="3" s="1"/>
  <c r="EZ127" i="3"/>
  <c r="FA100" i="3"/>
  <c r="FA50" i="3"/>
  <c r="FB25" i="3" s="1"/>
  <c r="FH43" i="3"/>
  <c r="FI18" i="3" s="1"/>
  <c r="FH19" i="3"/>
  <c r="FH44" i="3" s="1"/>
  <c r="EW54" i="3"/>
  <c r="EX29" i="3" s="1"/>
  <c r="EY52" i="3"/>
  <c r="EZ27" i="3" s="1"/>
  <c r="EV55" i="3"/>
  <c r="EW30" i="3" s="1"/>
  <c r="EU56" i="3"/>
  <c r="EV31" i="3" s="1"/>
  <c r="EU39" i="3"/>
  <c r="FC96" i="3"/>
  <c r="FB49" i="3"/>
  <c r="FC24" i="3" s="1"/>
  <c r="FC49" i="3" s="1"/>
  <c r="EX53" i="3"/>
  <c r="EY28" i="3" s="1"/>
  <c r="EZ51" i="3"/>
  <c r="FA26" i="3" s="1"/>
  <c r="FF45" i="3"/>
  <c r="FG20" i="3" s="1"/>
  <c r="FE46" i="3"/>
  <c r="FF21" i="3" s="1"/>
  <c r="FC48" i="3"/>
  <c r="FD23" i="3" s="1"/>
  <c r="FC60" i="3"/>
  <c r="FC84" i="3" s="1"/>
  <c r="FC123" i="3" s="1"/>
  <c r="FI42" i="3"/>
  <c r="FJ17" i="3" s="1"/>
  <c r="FA129" i="3" l="1"/>
  <c r="FB124" i="3"/>
  <c r="FH34" i="3"/>
  <c r="EZ132" i="3"/>
  <c r="FC61" i="3"/>
  <c r="FC85" i="3" s="1"/>
  <c r="FC124" i="3" s="1"/>
  <c r="FB62" i="3"/>
  <c r="FB86" i="3" s="1"/>
  <c r="FA128" i="3"/>
  <c r="FB101" i="3"/>
  <c r="FC37" i="3"/>
  <c r="FC38" i="3" s="1"/>
  <c r="FB100" i="3"/>
  <c r="FA127" i="3"/>
  <c r="FA105" i="3"/>
  <c r="FC65" i="3"/>
  <c r="FC89" i="3" s="1"/>
  <c r="FD101" i="3" s="1"/>
  <c r="FB68" i="3"/>
  <c r="FB92" i="3" s="1"/>
  <c r="FB63" i="3"/>
  <c r="FB87" i="3" s="1"/>
  <c r="FE59" i="3"/>
  <c r="FE83" i="3" s="1"/>
  <c r="FB98" i="3"/>
  <c r="FA125" i="3"/>
  <c r="FD122" i="3"/>
  <c r="FB65" i="3"/>
  <c r="FB89" i="3" s="1"/>
  <c r="FB66" i="3"/>
  <c r="FB90" i="3" s="1"/>
  <c r="FB67" i="3"/>
  <c r="FB91" i="3" s="1"/>
  <c r="FB64" i="3"/>
  <c r="FB88" i="3" s="1"/>
  <c r="FA131" i="3"/>
  <c r="FB104" i="3"/>
  <c r="FA130" i="3"/>
  <c r="FE47" i="3"/>
  <c r="FF22" i="3" s="1"/>
  <c r="FF47" i="3" s="1"/>
  <c r="EY53" i="3"/>
  <c r="EZ28" i="3" s="1"/>
  <c r="EZ52" i="3"/>
  <c r="FA27" i="3" s="1"/>
  <c r="FA51" i="3"/>
  <c r="FB26" i="3" s="1"/>
  <c r="FF46" i="3"/>
  <c r="FG21" i="3" s="1"/>
  <c r="EW55" i="3"/>
  <c r="EX30" i="3" s="1"/>
  <c r="FG45" i="3"/>
  <c r="FH20" i="3" s="1"/>
  <c r="FD96" i="3"/>
  <c r="EX54" i="3"/>
  <c r="EY29" i="3" s="1"/>
  <c r="FD48" i="3"/>
  <c r="FE23" i="3" s="1"/>
  <c r="FD60" i="3"/>
  <c r="FD84" i="3" s="1"/>
  <c r="FD24" i="3"/>
  <c r="FD61" i="3" s="1"/>
  <c r="FD85" i="3" s="1"/>
  <c r="FI43" i="3"/>
  <c r="FJ18" i="3" s="1"/>
  <c r="EV56" i="3"/>
  <c r="EW31" i="3" s="1"/>
  <c r="EV39" i="3"/>
  <c r="FB50" i="3"/>
  <c r="FC25" i="3" s="1"/>
  <c r="FC68" i="3" s="1"/>
  <c r="FC92" i="3" s="1"/>
  <c r="FI19" i="3"/>
  <c r="FI44" i="3" s="1"/>
  <c r="FJ42" i="3"/>
  <c r="FK17" i="3" s="1"/>
  <c r="FC63" i="3" l="1"/>
  <c r="FC87" i="3" s="1"/>
  <c r="FD99" i="3" s="1"/>
  <c r="FC67" i="3"/>
  <c r="FC91" i="3" s="1"/>
  <c r="FD103" i="3" s="1"/>
  <c r="FD97" i="3"/>
  <c r="FC62" i="3"/>
  <c r="FC86" i="3" s="1"/>
  <c r="FC125" i="3" s="1"/>
  <c r="FC131" i="3"/>
  <c r="FD104" i="3"/>
  <c r="FB131" i="3"/>
  <c r="FC104" i="3"/>
  <c r="FB129" i="3"/>
  <c r="FC102" i="3"/>
  <c r="FC66" i="3"/>
  <c r="FC90" i="3" s="1"/>
  <c r="FC64" i="3"/>
  <c r="FC88" i="3" s="1"/>
  <c r="FD100" i="3" s="1"/>
  <c r="FC128" i="3"/>
  <c r="FC103" i="3"/>
  <c r="FB130" i="3"/>
  <c r="FB128" i="3"/>
  <c r="FC101" i="3"/>
  <c r="FB125" i="3"/>
  <c r="FC98" i="3"/>
  <c r="FF95" i="3"/>
  <c r="FE122" i="3"/>
  <c r="FD49" i="3"/>
  <c r="FE24" i="3" s="1"/>
  <c r="FE49" i="3" s="1"/>
  <c r="FD37" i="3"/>
  <c r="FD38" i="3" s="1"/>
  <c r="FI34" i="3"/>
  <c r="FB126" i="3"/>
  <c r="FC99" i="3"/>
  <c r="FA132" i="3"/>
  <c r="FF59" i="3"/>
  <c r="FF83" i="3" s="1"/>
  <c r="FG95" i="3" s="1"/>
  <c r="FB127" i="3"/>
  <c r="FC100" i="3"/>
  <c r="FB105" i="3"/>
  <c r="EY54" i="3"/>
  <c r="EZ29" i="3" s="1"/>
  <c r="FE48" i="3"/>
  <c r="FF23" i="3" s="1"/>
  <c r="FE60" i="3"/>
  <c r="FE84" i="3" s="1"/>
  <c r="FE123" i="3" s="1"/>
  <c r="FB51" i="3"/>
  <c r="FC26" i="3" s="1"/>
  <c r="FC50" i="3"/>
  <c r="FD25" i="3" s="1"/>
  <c r="FD67" i="3" s="1"/>
  <c r="FD91" i="3" s="1"/>
  <c r="FE103" i="3" s="1"/>
  <c r="EW56" i="3"/>
  <c r="EX31" i="3" s="1"/>
  <c r="EW39" i="3"/>
  <c r="FG46" i="3"/>
  <c r="FH21" i="3" s="1"/>
  <c r="FG22" i="3"/>
  <c r="FJ43" i="3"/>
  <c r="FK18" i="3" s="1"/>
  <c r="FE97" i="3"/>
  <c r="EZ53" i="3"/>
  <c r="FA28" i="3" s="1"/>
  <c r="FE96" i="3"/>
  <c r="FD124" i="3"/>
  <c r="EX55" i="3"/>
  <c r="EY30" i="3" s="1"/>
  <c r="FD123" i="3"/>
  <c r="FA52" i="3"/>
  <c r="FB27" i="3" s="1"/>
  <c r="FH45" i="3"/>
  <c r="FI20" i="3" s="1"/>
  <c r="FK42" i="3"/>
  <c r="FL17" i="3" s="1"/>
  <c r="FJ19" i="3"/>
  <c r="FJ44" i="3" s="1"/>
  <c r="FC126" i="3" l="1"/>
  <c r="FC130" i="3"/>
  <c r="FD98" i="3"/>
  <c r="FC105" i="3"/>
  <c r="FB132" i="3"/>
  <c r="FJ34" i="3"/>
  <c r="FG47" i="3"/>
  <c r="FH22" i="3" s="1"/>
  <c r="FG59" i="3"/>
  <c r="FG83" i="3" s="1"/>
  <c r="FC129" i="3"/>
  <c r="FD102" i="3"/>
  <c r="FD64" i="3"/>
  <c r="FD88" i="3" s="1"/>
  <c r="FE100" i="3" s="1"/>
  <c r="FD65" i="3"/>
  <c r="FD89" i="3" s="1"/>
  <c r="FD66" i="3"/>
  <c r="FD90" i="3" s="1"/>
  <c r="FD62" i="3"/>
  <c r="FD86" i="3" s="1"/>
  <c r="FD63" i="3"/>
  <c r="FD87" i="3" s="1"/>
  <c r="FD68" i="3"/>
  <c r="FD92" i="3" s="1"/>
  <c r="FC127" i="3"/>
  <c r="FE37" i="3"/>
  <c r="FE38" i="3" s="1"/>
  <c r="FE61" i="3"/>
  <c r="FE85" i="3" s="1"/>
  <c r="FF97" i="3" s="1"/>
  <c r="FD130" i="3"/>
  <c r="FF122" i="3"/>
  <c r="FC51" i="3"/>
  <c r="FD26" i="3" s="1"/>
  <c r="FK43" i="3"/>
  <c r="FL18" i="3" s="1"/>
  <c r="EY55" i="3"/>
  <c r="EZ30" i="3" s="1"/>
  <c r="FB52" i="3"/>
  <c r="FC27" i="3" s="1"/>
  <c r="FF48" i="3"/>
  <c r="FG23" i="3" s="1"/>
  <c r="FF60" i="3"/>
  <c r="FF84" i="3" s="1"/>
  <c r="FF123" i="3" s="1"/>
  <c r="FF24" i="3"/>
  <c r="FF61" i="3" s="1"/>
  <c r="FF85" i="3" s="1"/>
  <c r="EX56" i="3"/>
  <c r="EY31" i="3" s="1"/>
  <c r="EX39" i="3"/>
  <c r="FI45" i="3"/>
  <c r="FJ20" i="3" s="1"/>
  <c r="FH46" i="3"/>
  <c r="FI21" i="3" s="1"/>
  <c r="FD50" i="3"/>
  <c r="FE25" i="3" s="1"/>
  <c r="FE67" i="3" s="1"/>
  <c r="FE91" i="3" s="1"/>
  <c r="FE130" i="3" s="1"/>
  <c r="FF96" i="3"/>
  <c r="FA53" i="3"/>
  <c r="FB28" i="3" s="1"/>
  <c r="EZ54" i="3"/>
  <c r="FA29" i="3" s="1"/>
  <c r="FL42" i="3"/>
  <c r="FM17" i="3" s="1"/>
  <c r="FK19" i="3"/>
  <c r="FK44" i="3" s="1"/>
  <c r="FE66" i="3" l="1"/>
  <c r="FE90" i="3" s="1"/>
  <c r="FF102" i="3" s="1"/>
  <c r="FE62" i="3"/>
  <c r="FE86" i="3" s="1"/>
  <c r="FE125" i="3" s="1"/>
  <c r="FD105" i="3"/>
  <c r="FC132" i="3"/>
  <c r="FK34" i="3"/>
  <c r="FE124" i="3"/>
  <c r="FE65" i="3"/>
  <c r="FE89" i="3" s="1"/>
  <c r="FE128" i="3" s="1"/>
  <c r="FF124" i="3"/>
  <c r="FE63" i="3"/>
  <c r="FE87" i="3" s="1"/>
  <c r="FE126" i="3" s="1"/>
  <c r="FE68" i="3"/>
  <c r="FE92" i="3" s="1"/>
  <c r="FE131" i="3" s="1"/>
  <c r="FE64" i="3"/>
  <c r="FE88" i="3" s="1"/>
  <c r="FF100" i="3" s="1"/>
  <c r="FD125" i="3"/>
  <c r="FE98" i="3"/>
  <c r="FD126" i="3"/>
  <c r="FE99" i="3"/>
  <c r="FD129" i="3"/>
  <c r="FE102" i="3"/>
  <c r="FF98" i="3"/>
  <c r="FF103" i="3"/>
  <c r="FF49" i="3"/>
  <c r="FG24" i="3" s="1"/>
  <c r="FG37" i="3" s="1"/>
  <c r="FG38" i="3" s="1"/>
  <c r="FF37" i="3"/>
  <c r="FF38" i="3" s="1"/>
  <c r="FG122" i="3"/>
  <c r="FH95" i="3"/>
  <c r="FH59" i="3"/>
  <c r="FH83" i="3" s="1"/>
  <c r="FD127" i="3"/>
  <c r="FD131" i="3"/>
  <c r="FE104" i="3"/>
  <c r="FD128" i="3"/>
  <c r="FE101" i="3"/>
  <c r="FE129" i="3"/>
  <c r="FL19" i="3"/>
  <c r="FL44" i="3" s="1"/>
  <c r="FC52" i="3"/>
  <c r="FD27" i="3" s="1"/>
  <c r="EZ55" i="3"/>
  <c r="FA30" i="3" s="1"/>
  <c r="EY56" i="3"/>
  <c r="EZ31" i="3" s="1"/>
  <c r="EY39" i="3"/>
  <c r="FI46" i="3"/>
  <c r="FJ21" i="3" s="1"/>
  <c r="FA54" i="3"/>
  <c r="FB29" i="3" s="1"/>
  <c r="FL43" i="3"/>
  <c r="FM18" i="3" s="1"/>
  <c r="FJ45" i="3"/>
  <c r="FK20" i="3" s="1"/>
  <c r="FB53" i="3"/>
  <c r="FC28" i="3" s="1"/>
  <c r="FG48" i="3"/>
  <c r="FH23" i="3" s="1"/>
  <c r="FG60" i="3"/>
  <c r="FG84" i="3" s="1"/>
  <c r="FG97" i="3"/>
  <c r="FH47" i="3"/>
  <c r="FI22" i="3" s="1"/>
  <c r="FI59" i="3" s="1"/>
  <c r="FI83" i="3" s="1"/>
  <c r="FJ95" i="3" s="1"/>
  <c r="FE50" i="3"/>
  <c r="FF25" i="3" s="1"/>
  <c r="FD51" i="3"/>
  <c r="FE26" i="3" s="1"/>
  <c r="FG96" i="3"/>
  <c r="FM42" i="3"/>
  <c r="FN17" i="3" s="1"/>
  <c r="FE127" i="3" l="1"/>
  <c r="FE132" i="3" s="1"/>
  <c r="FF104" i="3"/>
  <c r="FF101" i="3"/>
  <c r="FF99" i="3"/>
  <c r="FL34" i="3"/>
  <c r="FI95" i="3"/>
  <c r="FH122" i="3"/>
  <c r="FE105" i="3"/>
  <c r="FI122" i="3"/>
  <c r="FF64" i="3"/>
  <c r="FF88" i="3" s="1"/>
  <c r="FF65" i="3"/>
  <c r="FF89" i="3" s="1"/>
  <c r="FF67" i="3"/>
  <c r="FF91" i="3" s="1"/>
  <c r="FF62" i="3"/>
  <c r="FF86" i="3" s="1"/>
  <c r="FF66" i="3"/>
  <c r="FF90" i="3" s="1"/>
  <c r="FF63" i="3"/>
  <c r="FF87" i="3" s="1"/>
  <c r="FD132" i="3"/>
  <c r="FG61" i="3"/>
  <c r="FG85" i="3" s="1"/>
  <c r="FH97" i="3" s="1"/>
  <c r="FF68" i="3"/>
  <c r="FF92" i="3" s="1"/>
  <c r="FM19" i="3"/>
  <c r="FM44" i="3" s="1"/>
  <c r="FI47" i="3"/>
  <c r="FJ22" i="3" s="1"/>
  <c r="FM34" i="3"/>
  <c r="FC53" i="3"/>
  <c r="FD28" i="3" s="1"/>
  <c r="EZ56" i="3"/>
  <c r="FA31" i="3" s="1"/>
  <c r="EZ39" i="3"/>
  <c r="FB54" i="3"/>
  <c r="FC29" i="3" s="1"/>
  <c r="FA55" i="3"/>
  <c r="FB30" i="3" s="1"/>
  <c r="FF50" i="3"/>
  <c r="FG25" i="3" s="1"/>
  <c r="FK45" i="3"/>
  <c r="FL20" i="3" s="1"/>
  <c r="FD52" i="3"/>
  <c r="FE27" i="3" s="1"/>
  <c r="FH96" i="3"/>
  <c r="FH48" i="3"/>
  <c r="FI23" i="3" s="1"/>
  <c r="FH60" i="3"/>
  <c r="FH84" i="3" s="1"/>
  <c r="FG49" i="3"/>
  <c r="FH24" i="3" s="1"/>
  <c r="FH37" i="3" s="1"/>
  <c r="FH38" i="3" s="1"/>
  <c r="FM43" i="3"/>
  <c r="FN18" i="3" s="1"/>
  <c r="FE51" i="3"/>
  <c r="FF26" i="3" s="1"/>
  <c r="FJ46" i="3"/>
  <c r="FK21" i="3" s="1"/>
  <c r="FG123" i="3"/>
  <c r="FN42" i="3"/>
  <c r="FO17" i="3" s="1"/>
  <c r="FF105" i="3" l="1"/>
  <c r="FG124" i="3"/>
  <c r="FJ47" i="3"/>
  <c r="FJ59" i="3"/>
  <c r="FJ83" i="3" s="1"/>
  <c r="FF126" i="3"/>
  <c r="FG99" i="3"/>
  <c r="FF125" i="3"/>
  <c r="FG98" i="3"/>
  <c r="FF127" i="3"/>
  <c r="FG100" i="3"/>
  <c r="FH61" i="3"/>
  <c r="FH85" i="3" s="1"/>
  <c r="FI97" i="3" s="1"/>
  <c r="FF129" i="3"/>
  <c r="FG102" i="3"/>
  <c r="FF128" i="3"/>
  <c r="FG101" i="3"/>
  <c r="FG65" i="3"/>
  <c r="FG89" i="3" s="1"/>
  <c r="FG63" i="3"/>
  <c r="FG87" i="3" s="1"/>
  <c r="FG64" i="3"/>
  <c r="FG88" i="3" s="1"/>
  <c r="FG67" i="3"/>
  <c r="FG91" i="3" s="1"/>
  <c r="FG62" i="3"/>
  <c r="FG86" i="3" s="1"/>
  <c r="FG68" i="3"/>
  <c r="FG92" i="3" s="1"/>
  <c r="FG66" i="3"/>
  <c r="FG90" i="3" s="1"/>
  <c r="FF130" i="3"/>
  <c r="FG103" i="3"/>
  <c r="FF131" i="3"/>
  <c r="FG104" i="3"/>
  <c r="FF51" i="3"/>
  <c r="FG26" i="3" s="1"/>
  <c r="FC54" i="3"/>
  <c r="FD29" i="3" s="1"/>
  <c r="FK46" i="3"/>
  <c r="FL21" i="3" s="1"/>
  <c r="FL46" i="3" s="1"/>
  <c r="FK22" i="3"/>
  <c r="FN43" i="3"/>
  <c r="FO18" i="3" s="1"/>
  <c r="FG50" i="3"/>
  <c r="FH25" i="3" s="1"/>
  <c r="FB55" i="3"/>
  <c r="FC30" i="3" s="1"/>
  <c r="FI96" i="3"/>
  <c r="FE52" i="3"/>
  <c r="FF27" i="3" s="1"/>
  <c r="FA56" i="3"/>
  <c r="FB31" i="3" s="1"/>
  <c r="FA39" i="3"/>
  <c r="FH49" i="3"/>
  <c r="FI24" i="3" s="1"/>
  <c r="FI37" i="3" s="1"/>
  <c r="FI38" i="3" s="1"/>
  <c r="FD53" i="3"/>
  <c r="FE28" i="3" s="1"/>
  <c r="FH123" i="3"/>
  <c r="FI60" i="3"/>
  <c r="FI84" i="3" s="1"/>
  <c r="FI48" i="3"/>
  <c r="FJ23" i="3" s="1"/>
  <c r="FL45" i="3"/>
  <c r="FM20" i="3" s="1"/>
  <c r="FN19" i="3"/>
  <c r="FN44" i="3" s="1"/>
  <c r="FO42" i="3"/>
  <c r="FP17" i="3" s="1"/>
  <c r="FN34" i="3" l="1"/>
  <c r="FH124" i="3"/>
  <c r="FH66" i="3"/>
  <c r="FH90" i="3" s="1"/>
  <c r="FH65" i="3"/>
  <c r="FH89" i="3" s="1"/>
  <c r="FH64" i="3"/>
  <c r="FH88" i="3" s="1"/>
  <c r="FG126" i="3"/>
  <c r="FH99" i="3"/>
  <c r="FF132" i="3"/>
  <c r="FH63" i="3"/>
  <c r="FH87" i="3" s="1"/>
  <c r="FG130" i="3"/>
  <c r="FH103" i="3"/>
  <c r="FH62" i="3"/>
  <c r="FH86" i="3" s="1"/>
  <c r="FI98" i="3" s="1"/>
  <c r="FI61" i="3"/>
  <c r="FI85" i="3" s="1"/>
  <c r="FJ97" i="3" s="1"/>
  <c r="FH100" i="3"/>
  <c r="FG127" i="3"/>
  <c r="FG105" i="3"/>
  <c r="FK95" i="3"/>
  <c r="FJ122" i="3"/>
  <c r="FG125" i="3"/>
  <c r="FH98" i="3"/>
  <c r="FG128" i="3"/>
  <c r="FH101" i="3"/>
  <c r="FH67" i="3"/>
  <c r="FH91" i="3" s="1"/>
  <c r="FI103" i="3" s="1"/>
  <c r="FG129" i="3"/>
  <c r="FH102" i="3"/>
  <c r="FK47" i="3"/>
  <c r="FL22" i="3" s="1"/>
  <c r="FL59" i="3" s="1"/>
  <c r="FL83" i="3" s="1"/>
  <c r="FM95" i="3" s="1"/>
  <c r="FK59" i="3"/>
  <c r="FK83" i="3" s="1"/>
  <c r="FG131" i="3"/>
  <c r="FH104" i="3"/>
  <c r="FH68" i="3"/>
  <c r="FH92" i="3" s="1"/>
  <c r="FB56" i="3"/>
  <c r="FC31" i="3" s="1"/>
  <c r="FB39" i="3"/>
  <c r="FC55" i="3"/>
  <c r="FD30" i="3" s="1"/>
  <c r="FF52" i="3"/>
  <c r="FG27" i="3" s="1"/>
  <c r="FO43" i="3"/>
  <c r="FP18" i="3" s="1"/>
  <c r="FH50" i="3"/>
  <c r="FI25" i="3" s="1"/>
  <c r="FI62" i="3" s="1"/>
  <c r="FI86" i="3" s="1"/>
  <c r="FJ98" i="3" s="1"/>
  <c r="FJ96" i="3"/>
  <c r="FI49" i="3"/>
  <c r="FJ24" i="3" s="1"/>
  <c r="FJ61" i="3" s="1"/>
  <c r="FJ85" i="3" s="1"/>
  <c r="FI123" i="3"/>
  <c r="FG51" i="3"/>
  <c r="FH26" i="3" s="1"/>
  <c r="FE53" i="3"/>
  <c r="FF28" i="3" s="1"/>
  <c r="FJ60" i="3"/>
  <c r="FJ84" i="3" s="1"/>
  <c r="FJ48" i="3"/>
  <c r="FK23" i="3" s="1"/>
  <c r="FD54" i="3"/>
  <c r="FE29" i="3" s="1"/>
  <c r="FM45" i="3"/>
  <c r="FN20" i="3" s="1"/>
  <c r="FM21" i="3"/>
  <c r="FM46" i="3" s="1"/>
  <c r="FO19" i="3"/>
  <c r="FO44" i="3" s="1"/>
  <c r="FP42" i="3"/>
  <c r="FQ17" i="3" s="1"/>
  <c r="FI124" i="3" l="1"/>
  <c r="FI65" i="3"/>
  <c r="FI89" i="3" s="1"/>
  <c r="FJ101" i="3" s="1"/>
  <c r="FI63" i="3"/>
  <c r="FI87" i="3" s="1"/>
  <c r="FI126" i="3" s="1"/>
  <c r="FI64" i="3"/>
  <c r="FI88" i="3" s="1"/>
  <c r="FI127" i="3" s="1"/>
  <c r="FI68" i="3"/>
  <c r="FI92" i="3" s="1"/>
  <c r="FI131" i="3" s="1"/>
  <c r="FI66" i="3"/>
  <c r="FI90" i="3" s="1"/>
  <c r="FI129" i="3" s="1"/>
  <c r="FH130" i="3"/>
  <c r="FO34" i="3"/>
  <c r="FI99" i="3"/>
  <c r="FH126" i="3"/>
  <c r="FH131" i="3"/>
  <c r="FI104" i="3"/>
  <c r="FG132" i="3"/>
  <c r="FH127" i="3"/>
  <c r="FI100" i="3"/>
  <c r="FH128" i="3"/>
  <c r="FI101" i="3"/>
  <c r="FJ49" i="3"/>
  <c r="FK24" i="3" s="1"/>
  <c r="FK49" i="3" s="1"/>
  <c r="FJ37" i="3"/>
  <c r="FJ38" i="3" s="1"/>
  <c r="FI125" i="3"/>
  <c r="FH129" i="3"/>
  <c r="FI102" i="3"/>
  <c r="FL95" i="3"/>
  <c r="FK122" i="3"/>
  <c r="FI67" i="3"/>
  <c r="FI91" i="3" s="1"/>
  <c r="FJ103" i="3" s="1"/>
  <c r="FH105" i="3"/>
  <c r="FL122" i="3"/>
  <c r="FH125" i="3"/>
  <c r="FJ123" i="3"/>
  <c r="FJ124" i="3"/>
  <c r="FN45" i="3"/>
  <c r="FO20" i="3" s="1"/>
  <c r="FH51" i="3"/>
  <c r="FI26" i="3" s="1"/>
  <c r="FI50" i="3"/>
  <c r="FJ25" i="3" s="1"/>
  <c r="FP43" i="3"/>
  <c r="FQ18" i="3" s="1"/>
  <c r="FP19" i="3"/>
  <c r="FP44" i="3" s="1"/>
  <c r="FG52" i="3"/>
  <c r="FH27" i="3" s="1"/>
  <c r="FL47" i="3"/>
  <c r="FM22" i="3" s="1"/>
  <c r="FM59" i="3" s="1"/>
  <c r="FM83" i="3" s="1"/>
  <c r="FC56" i="3"/>
  <c r="FD31" i="3" s="1"/>
  <c r="FC39" i="3"/>
  <c r="FK97" i="3"/>
  <c r="FF53" i="3"/>
  <c r="FG28" i="3" s="1"/>
  <c r="FD55" i="3"/>
  <c r="FE30" i="3" s="1"/>
  <c r="FE54" i="3"/>
  <c r="FF29" i="3" s="1"/>
  <c r="FK96" i="3"/>
  <c r="FK48" i="3"/>
  <c r="FL23" i="3" s="1"/>
  <c r="FK60" i="3"/>
  <c r="FK84" i="3" s="1"/>
  <c r="FK123" i="3" s="1"/>
  <c r="FN21" i="3"/>
  <c r="FQ42" i="3"/>
  <c r="FR17" i="3" s="1"/>
  <c r="FI128" i="3" l="1"/>
  <c r="FJ104" i="3"/>
  <c r="FJ99" i="3"/>
  <c r="FJ100" i="3"/>
  <c r="FJ102" i="3"/>
  <c r="FN95" i="3"/>
  <c r="FM122" i="3"/>
  <c r="FI130" i="3"/>
  <c r="FI132" i="3" s="1"/>
  <c r="FP34" i="3"/>
  <c r="FH132" i="3"/>
  <c r="FJ67" i="3"/>
  <c r="FJ91" i="3" s="1"/>
  <c r="FJ63" i="3"/>
  <c r="FJ87" i="3" s="1"/>
  <c r="FJ62" i="3"/>
  <c r="FJ86" i="3" s="1"/>
  <c r="FJ68" i="3"/>
  <c r="FJ92" i="3" s="1"/>
  <c r="FJ64" i="3"/>
  <c r="FJ88" i="3" s="1"/>
  <c r="FJ65" i="3"/>
  <c r="FJ89" i="3" s="1"/>
  <c r="FJ66" i="3"/>
  <c r="FJ90" i="3" s="1"/>
  <c r="FI105" i="3"/>
  <c r="FK61" i="3"/>
  <c r="FK85" i="3" s="1"/>
  <c r="FK124" i="3" s="1"/>
  <c r="FK37" i="3"/>
  <c r="FK38" i="3" s="1"/>
  <c r="FE55" i="3"/>
  <c r="FF30" i="3" s="1"/>
  <c r="FG53" i="3"/>
  <c r="FH28" i="3" s="1"/>
  <c r="FH52" i="3"/>
  <c r="FI27" i="3" s="1"/>
  <c r="FD56" i="3"/>
  <c r="FE31" i="3" s="1"/>
  <c r="FD39" i="3"/>
  <c r="FQ43" i="3"/>
  <c r="FR18" i="3" s="1"/>
  <c r="FL60" i="3"/>
  <c r="FL84" i="3" s="1"/>
  <c r="FL48" i="3"/>
  <c r="FM23" i="3" s="1"/>
  <c r="FJ50" i="3"/>
  <c r="FK25" i="3" s="1"/>
  <c r="FK67" i="3" s="1"/>
  <c r="FK91" i="3" s="1"/>
  <c r="FK130" i="3" s="1"/>
  <c r="FO45" i="3"/>
  <c r="FP20" i="3" s="1"/>
  <c r="FI51" i="3"/>
  <c r="FJ26" i="3" s="1"/>
  <c r="FN46" i="3"/>
  <c r="FO21" i="3" s="1"/>
  <c r="FM47" i="3"/>
  <c r="FN22" i="3" s="1"/>
  <c r="FL96" i="3"/>
  <c r="FF54" i="3"/>
  <c r="FG29" i="3" s="1"/>
  <c r="FL24" i="3"/>
  <c r="FL37" i="3" s="1"/>
  <c r="FL38" i="3" s="1"/>
  <c r="FR42" i="3"/>
  <c r="FS17" i="3" s="1"/>
  <c r="FQ19" i="3"/>
  <c r="FQ44" i="3" s="1"/>
  <c r="FK65" i="3" l="1"/>
  <c r="FK89" i="3" s="1"/>
  <c r="FK128" i="3" s="1"/>
  <c r="FK63" i="3"/>
  <c r="FK87" i="3" s="1"/>
  <c r="FK126" i="3" s="1"/>
  <c r="FK62" i="3"/>
  <c r="FK86" i="3" s="1"/>
  <c r="FK125" i="3" s="1"/>
  <c r="FK68" i="3"/>
  <c r="FK92" i="3" s="1"/>
  <c r="FL104" i="3" s="1"/>
  <c r="FJ105" i="3"/>
  <c r="FL103" i="3"/>
  <c r="FL99" i="3"/>
  <c r="FJ131" i="3"/>
  <c r="FK104" i="3"/>
  <c r="FN59" i="3"/>
  <c r="FN83" i="3" s="1"/>
  <c r="FK66" i="3"/>
  <c r="FK90" i="3" s="1"/>
  <c r="FL102" i="3" s="1"/>
  <c r="FL98" i="3"/>
  <c r="FL97" i="3"/>
  <c r="FL61" i="3"/>
  <c r="FL85" i="3" s="1"/>
  <c r="FM97" i="3" s="1"/>
  <c r="FJ127" i="3"/>
  <c r="FK100" i="3"/>
  <c r="FJ126" i="3"/>
  <c r="FK99" i="3"/>
  <c r="FQ34" i="3"/>
  <c r="FK102" i="3"/>
  <c r="FJ129" i="3"/>
  <c r="FJ128" i="3"/>
  <c r="FK101" i="3"/>
  <c r="FJ125" i="3"/>
  <c r="FK98" i="3"/>
  <c r="FJ130" i="3"/>
  <c r="FK103" i="3"/>
  <c r="FL101" i="3"/>
  <c r="FK64" i="3"/>
  <c r="FK88" i="3" s="1"/>
  <c r="FG54" i="3"/>
  <c r="FH29" i="3" s="1"/>
  <c r="FR43" i="3"/>
  <c r="FS18" i="3" s="1"/>
  <c r="FE56" i="3"/>
  <c r="FF31" i="3" s="1"/>
  <c r="FE39" i="3"/>
  <c r="FM48" i="3"/>
  <c r="FN23" i="3" s="1"/>
  <c r="FM60" i="3"/>
  <c r="FM84" i="3" s="1"/>
  <c r="FN47" i="3"/>
  <c r="FO22" i="3" s="1"/>
  <c r="FO59" i="3" s="1"/>
  <c r="FO83" i="3" s="1"/>
  <c r="FJ51" i="3"/>
  <c r="FK26" i="3" s="1"/>
  <c r="FP45" i="3"/>
  <c r="FQ20" i="3" s="1"/>
  <c r="FK50" i="3"/>
  <c r="FL25" i="3" s="1"/>
  <c r="FF55" i="3"/>
  <c r="FG30" i="3" s="1"/>
  <c r="FH53" i="3"/>
  <c r="FI28" i="3" s="1"/>
  <c r="FL49" i="3"/>
  <c r="FM24" i="3" s="1"/>
  <c r="FM49" i="3" s="1"/>
  <c r="FM96" i="3"/>
  <c r="FO46" i="3"/>
  <c r="FP21" i="3" s="1"/>
  <c r="FI52" i="3"/>
  <c r="FJ27" i="3" s="1"/>
  <c r="FL123" i="3"/>
  <c r="FS42" i="3"/>
  <c r="FT17" i="3" s="1"/>
  <c r="FR19" i="3"/>
  <c r="FR44" i="3" s="1"/>
  <c r="FK131" i="3" l="1"/>
  <c r="FP95" i="3"/>
  <c r="FO122" i="3"/>
  <c r="FM61" i="3"/>
  <c r="FM85" i="3" s="1"/>
  <c r="FM124" i="3" s="1"/>
  <c r="FN122" i="3"/>
  <c r="FO95" i="3"/>
  <c r="FR34" i="3"/>
  <c r="FL124" i="3"/>
  <c r="FK127" i="3"/>
  <c r="FL100" i="3"/>
  <c r="FL105" i="3" s="1"/>
  <c r="FK105" i="3"/>
  <c r="FL64" i="3"/>
  <c r="FL88" i="3" s="1"/>
  <c r="FL66" i="3"/>
  <c r="FL90" i="3" s="1"/>
  <c r="FL68" i="3"/>
  <c r="FL92" i="3" s="1"/>
  <c r="FL63" i="3"/>
  <c r="FL87" i="3" s="1"/>
  <c r="FL62" i="3"/>
  <c r="FL86" i="3" s="1"/>
  <c r="FL67" i="3"/>
  <c r="FL91" i="3" s="1"/>
  <c r="FL65" i="3"/>
  <c r="FL89" i="3" s="1"/>
  <c r="FJ132" i="3"/>
  <c r="FM37" i="3"/>
  <c r="FM38" i="3" s="1"/>
  <c r="FK129" i="3"/>
  <c r="FM123" i="3"/>
  <c r="FG55" i="3"/>
  <c r="FH30" i="3" s="1"/>
  <c r="FL50" i="3"/>
  <c r="FM25" i="3" s="1"/>
  <c r="FO47" i="3"/>
  <c r="FP22" i="3" s="1"/>
  <c r="FF56" i="3"/>
  <c r="FG31" i="3" s="1"/>
  <c r="FF39" i="3"/>
  <c r="FJ52" i="3"/>
  <c r="FK27" i="3" s="1"/>
  <c r="FP46" i="3"/>
  <c r="FQ21" i="3" s="1"/>
  <c r="FN48" i="3"/>
  <c r="FO23" i="3" s="1"/>
  <c r="FN60" i="3"/>
  <c r="FN84" i="3" s="1"/>
  <c r="FN24" i="3"/>
  <c r="FN37" i="3" s="1"/>
  <c r="FN38" i="3" s="1"/>
  <c r="FI53" i="3"/>
  <c r="FJ28" i="3" s="1"/>
  <c r="FN96" i="3"/>
  <c r="FS43" i="3"/>
  <c r="FT18" i="3" s="1"/>
  <c r="FH54" i="3"/>
  <c r="FI29" i="3" s="1"/>
  <c r="FQ45" i="3"/>
  <c r="FR20" i="3" s="1"/>
  <c r="FK51" i="3"/>
  <c r="FL26" i="3" s="1"/>
  <c r="FS19" i="3"/>
  <c r="FS34" i="3" s="1"/>
  <c r="FT42" i="3"/>
  <c r="FU17" i="3" s="1"/>
  <c r="FN97" i="3" l="1"/>
  <c r="FL127" i="3"/>
  <c r="FM100" i="3"/>
  <c r="FL125" i="3"/>
  <c r="FM98" i="3"/>
  <c r="FL131" i="3"/>
  <c r="FM104" i="3"/>
  <c r="FM63" i="3"/>
  <c r="FM87" i="3" s="1"/>
  <c r="FK132" i="3"/>
  <c r="FL129" i="3"/>
  <c r="FM102" i="3"/>
  <c r="FM64" i="3"/>
  <c r="FM88" i="3" s="1"/>
  <c r="FN68" i="3"/>
  <c r="FN92" i="3" s="1"/>
  <c r="FM66" i="3"/>
  <c r="FM90" i="3" s="1"/>
  <c r="FM103" i="3"/>
  <c r="FL130" i="3"/>
  <c r="FP47" i="3"/>
  <c r="FQ22" i="3" s="1"/>
  <c r="FP59" i="3"/>
  <c r="FP83" i="3" s="1"/>
  <c r="FM65" i="3"/>
  <c r="FM89" i="3" s="1"/>
  <c r="FL126" i="3"/>
  <c r="FM99" i="3"/>
  <c r="FM68" i="3"/>
  <c r="FM92" i="3" s="1"/>
  <c r="FM62" i="3"/>
  <c r="FM86" i="3" s="1"/>
  <c r="FN61" i="3"/>
  <c r="FN85" i="3" s="1"/>
  <c r="FO97" i="3" s="1"/>
  <c r="FL128" i="3"/>
  <c r="FM101" i="3"/>
  <c r="FM67" i="3"/>
  <c r="FM91" i="3" s="1"/>
  <c r="FN103" i="3" s="1"/>
  <c r="FN123" i="3"/>
  <c r="FT43" i="3"/>
  <c r="FU18" i="3" s="1"/>
  <c r="FL51" i="3"/>
  <c r="FM26" i="3" s="1"/>
  <c r="FK52" i="3"/>
  <c r="FL27" i="3" s="1"/>
  <c r="FG56" i="3"/>
  <c r="FH31" i="3" s="1"/>
  <c r="FG39" i="3"/>
  <c r="FN49" i="3"/>
  <c r="FO24" i="3" s="1"/>
  <c r="FO37" i="3" s="1"/>
  <c r="FO38" i="3" s="1"/>
  <c r="FO48" i="3"/>
  <c r="FP23" i="3" s="1"/>
  <c r="FO61" i="3"/>
  <c r="FO85" i="3" s="1"/>
  <c r="FO60" i="3"/>
  <c r="FO84" i="3" s="1"/>
  <c r="FR45" i="3"/>
  <c r="FS20" i="3" s="1"/>
  <c r="FI54" i="3"/>
  <c r="FJ29" i="3" s="1"/>
  <c r="FO96" i="3"/>
  <c r="FJ53" i="3"/>
  <c r="FK28" i="3" s="1"/>
  <c r="FM50" i="3"/>
  <c r="FN25" i="3" s="1"/>
  <c r="FN63" i="3" s="1"/>
  <c r="FN87" i="3" s="1"/>
  <c r="FO99" i="3" s="1"/>
  <c r="FQ46" i="3"/>
  <c r="FR21" i="3" s="1"/>
  <c r="FS44" i="3"/>
  <c r="FT19" i="3" s="1"/>
  <c r="FT34" i="3" s="1"/>
  <c r="FH55" i="3"/>
  <c r="FI30" i="3" s="1"/>
  <c r="FU42" i="3"/>
  <c r="FV17" i="3" s="1"/>
  <c r="FN66" i="3" l="1"/>
  <c r="FN90" i="3" s="1"/>
  <c r="FN67" i="3"/>
  <c r="FN91" i="3" s="1"/>
  <c r="FO103" i="3" s="1"/>
  <c r="FN124" i="3"/>
  <c r="FN131" i="3"/>
  <c r="FN126" i="3"/>
  <c r="FQ47" i="3"/>
  <c r="FQ59" i="3"/>
  <c r="FQ83" i="3" s="1"/>
  <c r="FR95" i="3" s="1"/>
  <c r="FM127" i="3"/>
  <c r="FN100" i="3"/>
  <c r="FM130" i="3"/>
  <c r="FM129" i="3"/>
  <c r="FN102" i="3"/>
  <c r="FN129" i="3"/>
  <c r="FM126" i="3"/>
  <c r="FN99" i="3"/>
  <c r="FN62" i="3"/>
  <c r="FN86" i="3" s="1"/>
  <c r="FL132" i="3"/>
  <c r="FP122" i="3"/>
  <c r="FQ95" i="3"/>
  <c r="FM125" i="3"/>
  <c r="FN98" i="3"/>
  <c r="FN65" i="3"/>
  <c r="FN89" i="3" s="1"/>
  <c r="FO104" i="3"/>
  <c r="FM131" i="3"/>
  <c r="FN104" i="3"/>
  <c r="FM105" i="3"/>
  <c r="FN64" i="3"/>
  <c r="FN88" i="3" s="1"/>
  <c r="FO102" i="3"/>
  <c r="FM128" i="3"/>
  <c r="FN101" i="3"/>
  <c r="FO123" i="3"/>
  <c r="FN50" i="3"/>
  <c r="FO25" i="3" s="1"/>
  <c r="FH56" i="3"/>
  <c r="FI31" i="3" s="1"/>
  <c r="FH39" i="3"/>
  <c r="FK53" i="3"/>
  <c r="FL28" i="3" s="1"/>
  <c r="FL52" i="3"/>
  <c r="FI55" i="3"/>
  <c r="FJ30" i="3" s="1"/>
  <c r="FM51" i="3"/>
  <c r="FN26" i="3" s="1"/>
  <c r="FM27" i="3"/>
  <c r="FT44" i="3"/>
  <c r="FU19" i="3" s="1"/>
  <c r="FU34" i="3" s="1"/>
  <c r="FS45" i="3"/>
  <c r="FT20" i="3" s="1"/>
  <c r="FJ54" i="3"/>
  <c r="FK29" i="3" s="1"/>
  <c r="FP60" i="3"/>
  <c r="FP84" i="3" s="1"/>
  <c r="FP48" i="3"/>
  <c r="FQ23" i="3" s="1"/>
  <c r="FR22" i="3"/>
  <c r="FP96" i="3"/>
  <c r="FO49" i="3"/>
  <c r="FP24" i="3" s="1"/>
  <c r="FP49" i="3" s="1"/>
  <c r="FP97" i="3"/>
  <c r="FO124" i="3"/>
  <c r="FR46" i="3"/>
  <c r="FS21" i="3" s="1"/>
  <c r="FS46" i="3" s="1"/>
  <c r="FU43" i="3"/>
  <c r="FV18" i="3" s="1"/>
  <c r="FV42" i="3"/>
  <c r="FW17" i="3" s="1"/>
  <c r="FN130" i="3" l="1"/>
  <c r="FQ122" i="3"/>
  <c r="FN105" i="3"/>
  <c r="FM132" i="3"/>
  <c r="FP61" i="3"/>
  <c r="FP85" i="3" s="1"/>
  <c r="FQ97" i="3" s="1"/>
  <c r="FN125" i="3"/>
  <c r="FO98" i="3"/>
  <c r="FP37" i="3"/>
  <c r="FP38" i="3" s="1"/>
  <c r="FO62" i="3"/>
  <c r="FO86" i="3" s="1"/>
  <c r="FO64" i="3"/>
  <c r="FO88" i="3" s="1"/>
  <c r="FO63" i="3"/>
  <c r="FO87" i="3" s="1"/>
  <c r="FO67" i="3"/>
  <c r="FO91" i="3" s="1"/>
  <c r="FO68" i="3"/>
  <c r="FO92" i="3" s="1"/>
  <c r="FO65" i="3"/>
  <c r="FO89" i="3" s="1"/>
  <c r="FO66" i="3"/>
  <c r="FO90" i="3" s="1"/>
  <c r="FR59" i="3"/>
  <c r="FR83" i="3" s="1"/>
  <c r="FN128" i="3"/>
  <c r="FO101" i="3"/>
  <c r="FN127" i="3"/>
  <c r="FO100" i="3"/>
  <c r="FP123" i="3"/>
  <c r="FT45" i="3"/>
  <c r="FU20" i="3" s="1"/>
  <c r="FQ48" i="3"/>
  <c r="FR23" i="3" s="1"/>
  <c r="FQ60" i="3"/>
  <c r="FQ84" i="3" s="1"/>
  <c r="FQ24" i="3"/>
  <c r="FQ37" i="3" s="1"/>
  <c r="FQ38" i="3" s="1"/>
  <c r="FN51" i="3"/>
  <c r="FO26" i="3" s="1"/>
  <c r="FJ55" i="3"/>
  <c r="FK30" i="3" s="1"/>
  <c r="FM52" i="3"/>
  <c r="FN27" i="3" s="1"/>
  <c r="FU44" i="3"/>
  <c r="FV19" i="3" s="1"/>
  <c r="FV34" i="3" s="1"/>
  <c r="FK54" i="3"/>
  <c r="FL29" i="3" s="1"/>
  <c r="FO50" i="3"/>
  <c r="FP25" i="3" s="1"/>
  <c r="FP62" i="3" s="1"/>
  <c r="FP86" i="3" s="1"/>
  <c r="FQ98" i="3" s="1"/>
  <c r="FV43" i="3"/>
  <c r="FW18" i="3" s="1"/>
  <c r="FI56" i="3"/>
  <c r="FJ31" i="3" s="1"/>
  <c r="FI39" i="3"/>
  <c r="FQ96" i="3"/>
  <c r="FR47" i="3"/>
  <c r="FS22" i="3" s="1"/>
  <c r="FS59" i="3" s="1"/>
  <c r="FS83" i="3" s="1"/>
  <c r="FT95" i="3" s="1"/>
  <c r="FT21" i="3"/>
  <c r="FL53" i="3"/>
  <c r="FM28" i="3" s="1"/>
  <c r="FW42" i="3"/>
  <c r="FX17" i="3" s="1"/>
  <c r="FP124" i="3" l="1"/>
  <c r="FP67" i="3"/>
  <c r="FP91" i="3" s="1"/>
  <c r="FP130" i="3" s="1"/>
  <c r="FP66" i="3"/>
  <c r="FP90" i="3" s="1"/>
  <c r="FQ102" i="3" s="1"/>
  <c r="FQ61" i="3"/>
  <c r="FQ85" i="3" s="1"/>
  <c r="FQ124" i="3" s="1"/>
  <c r="FS122" i="3"/>
  <c r="FO127" i="3"/>
  <c r="FP100" i="3"/>
  <c r="FP103" i="3"/>
  <c r="FO130" i="3"/>
  <c r="FO125" i="3"/>
  <c r="FP98" i="3"/>
  <c r="FP125" i="3"/>
  <c r="FP65" i="3"/>
  <c r="FP89" i="3" s="1"/>
  <c r="FN132" i="3"/>
  <c r="FO128" i="3"/>
  <c r="FP101" i="3"/>
  <c r="FO126" i="3"/>
  <c r="FP99" i="3"/>
  <c r="FP68" i="3"/>
  <c r="FP92" i="3" s="1"/>
  <c r="FR122" i="3"/>
  <c r="FS95" i="3"/>
  <c r="FO105" i="3"/>
  <c r="FO129" i="3"/>
  <c r="FP102" i="3"/>
  <c r="FO131" i="3"/>
  <c r="FP104" i="3"/>
  <c r="FP63" i="3"/>
  <c r="FP87" i="3" s="1"/>
  <c r="FQ99" i="3" s="1"/>
  <c r="FP64" i="3"/>
  <c r="FP88" i="3" s="1"/>
  <c r="FQ123" i="3"/>
  <c r="FU45" i="3"/>
  <c r="FV20" i="3" s="1"/>
  <c r="FS47" i="3"/>
  <c r="FT22" i="3" s="1"/>
  <c r="FL54" i="3"/>
  <c r="FM29" i="3" s="1"/>
  <c r="FK55" i="3"/>
  <c r="FL30" i="3" s="1"/>
  <c r="FM53" i="3"/>
  <c r="FN28" i="3" s="1"/>
  <c r="FO51" i="3"/>
  <c r="FP26" i="3" s="1"/>
  <c r="FV44" i="3"/>
  <c r="FW19" i="3" s="1"/>
  <c r="FW34" i="3" s="1"/>
  <c r="FJ56" i="3"/>
  <c r="FK31" i="3" s="1"/>
  <c r="FJ39" i="3"/>
  <c r="FT46" i="3"/>
  <c r="FU21" i="3" s="1"/>
  <c r="FN52" i="3"/>
  <c r="FO27" i="3" s="1"/>
  <c r="FQ49" i="3"/>
  <c r="FR24" i="3" s="1"/>
  <c r="FR49" i="3" s="1"/>
  <c r="FR96" i="3"/>
  <c r="FW43" i="3"/>
  <c r="FX18" i="3" s="1"/>
  <c r="FR60" i="3"/>
  <c r="FR84" i="3" s="1"/>
  <c r="FR123" i="3" s="1"/>
  <c r="FR48" i="3"/>
  <c r="FS23" i="3" s="1"/>
  <c r="FP50" i="3"/>
  <c r="FQ25" i="3" s="1"/>
  <c r="FX42" i="3"/>
  <c r="FY17" i="3" s="1"/>
  <c r="FQ103" i="3" l="1"/>
  <c r="FR97" i="3"/>
  <c r="FP129" i="3"/>
  <c r="FP127" i="3"/>
  <c r="FQ100" i="3"/>
  <c r="FR61" i="3"/>
  <c r="FR85" i="3" s="1"/>
  <c r="FS97" i="3" s="1"/>
  <c r="FQ68" i="3"/>
  <c r="FQ92" i="3" s="1"/>
  <c r="FR104" i="3" s="1"/>
  <c r="FP131" i="3"/>
  <c r="FQ104" i="3"/>
  <c r="FP128" i="3"/>
  <c r="FQ101" i="3"/>
  <c r="FQ63" i="3"/>
  <c r="FQ87" i="3" s="1"/>
  <c r="FQ62" i="3"/>
  <c r="FQ86" i="3" s="1"/>
  <c r="FQ66" i="3"/>
  <c r="FQ90" i="3" s="1"/>
  <c r="FQ64" i="3"/>
  <c r="FQ88" i="3" s="1"/>
  <c r="FQ65" i="3"/>
  <c r="FQ89" i="3" s="1"/>
  <c r="FQ67" i="3"/>
  <c r="FQ91" i="3" s="1"/>
  <c r="FO132" i="3"/>
  <c r="FP126" i="3"/>
  <c r="FT59" i="3"/>
  <c r="FT83" i="3" s="1"/>
  <c r="FP105" i="3"/>
  <c r="FR37" i="3"/>
  <c r="FR38" i="3" s="1"/>
  <c r="FV45" i="3"/>
  <c r="FU46" i="3"/>
  <c r="FV21" i="3" s="1"/>
  <c r="FK56" i="3"/>
  <c r="FL31" i="3" s="1"/>
  <c r="FK39" i="3"/>
  <c r="FN53" i="3"/>
  <c r="FO28" i="3" s="1"/>
  <c r="FL55" i="3"/>
  <c r="FM30" i="3" s="1"/>
  <c r="FS48" i="3"/>
  <c r="FT23" i="3" s="1"/>
  <c r="FS60" i="3"/>
  <c r="FS84" i="3" s="1"/>
  <c r="FS24" i="3"/>
  <c r="FS37" i="3" s="1"/>
  <c r="FS38" i="3" s="1"/>
  <c r="FW44" i="3"/>
  <c r="FX19" i="3" s="1"/>
  <c r="FX34" i="3" s="1"/>
  <c r="FW20" i="3"/>
  <c r="FP51" i="3"/>
  <c r="FQ26" i="3" s="1"/>
  <c r="FQ50" i="3"/>
  <c r="FR25" i="3" s="1"/>
  <c r="FX43" i="3"/>
  <c r="FY18" i="3" s="1"/>
  <c r="FO52" i="3"/>
  <c r="FP27" i="3" s="1"/>
  <c r="FM54" i="3"/>
  <c r="FN29" i="3" s="1"/>
  <c r="FS96" i="3"/>
  <c r="FT47" i="3"/>
  <c r="FU22" i="3" s="1"/>
  <c r="FY42" i="3"/>
  <c r="FZ17" i="3" s="1"/>
  <c r="FR124" i="3" l="1"/>
  <c r="FQ131" i="3"/>
  <c r="FQ105" i="3"/>
  <c r="FQ127" i="3"/>
  <c r="FR100" i="3"/>
  <c r="FQ130" i="3"/>
  <c r="FR103" i="3"/>
  <c r="FR98" i="3"/>
  <c r="FQ125" i="3"/>
  <c r="FU95" i="3"/>
  <c r="FT122" i="3"/>
  <c r="FQ128" i="3"/>
  <c r="FR101" i="3"/>
  <c r="FR64" i="3"/>
  <c r="FR88" i="3" s="1"/>
  <c r="FS100" i="3" s="1"/>
  <c r="FR62" i="3"/>
  <c r="FR86" i="3" s="1"/>
  <c r="FS98" i="3" s="1"/>
  <c r="FR67" i="3"/>
  <c r="FR91" i="3" s="1"/>
  <c r="FR63" i="3"/>
  <c r="FR87" i="3" s="1"/>
  <c r="FS99" i="3" s="1"/>
  <c r="FR102" i="3"/>
  <c r="FQ129" i="3"/>
  <c r="FR65" i="3"/>
  <c r="FR89" i="3" s="1"/>
  <c r="FS101" i="3" s="1"/>
  <c r="FR66" i="3"/>
  <c r="FR90" i="3" s="1"/>
  <c r="FS61" i="3"/>
  <c r="FS85" i="3" s="1"/>
  <c r="FT97" i="3" s="1"/>
  <c r="FP132" i="3"/>
  <c r="FR68" i="3"/>
  <c r="FR92" i="3" s="1"/>
  <c r="FQ126" i="3"/>
  <c r="FR99" i="3"/>
  <c r="FU59" i="3"/>
  <c r="FU83" i="3" s="1"/>
  <c r="FS123" i="3"/>
  <c r="FW45" i="3"/>
  <c r="FX20" i="3" s="1"/>
  <c r="FY43" i="3"/>
  <c r="FZ18" i="3" s="1"/>
  <c r="FZ43" i="3" s="1"/>
  <c r="FO53" i="3"/>
  <c r="FP28" i="3" s="1"/>
  <c r="FM55" i="3"/>
  <c r="FN30" i="3" s="1"/>
  <c r="FX44" i="3"/>
  <c r="FY19" i="3" s="1"/>
  <c r="FY34" i="3" s="1"/>
  <c r="FU47" i="3"/>
  <c r="FV22" i="3" s="1"/>
  <c r="FP52" i="3"/>
  <c r="FQ27" i="3" s="1"/>
  <c r="FL56" i="3"/>
  <c r="FM31" i="3" s="1"/>
  <c r="FL39" i="3"/>
  <c r="FN54" i="3"/>
  <c r="FO29" i="3" s="1"/>
  <c r="FQ51" i="3"/>
  <c r="FR26" i="3" s="1"/>
  <c r="FS49" i="3"/>
  <c r="FT24" i="3" s="1"/>
  <c r="FT37" i="3" s="1"/>
  <c r="FT38" i="3" s="1"/>
  <c r="FT60" i="3"/>
  <c r="FT84" i="3" s="1"/>
  <c r="FT48" i="3"/>
  <c r="FU23" i="3" s="1"/>
  <c r="FT96" i="3"/>
  <c r="FR50" i="3"/>
  <c r="FS25" i="3" s="1"/>
  <c r="FS67" i="3" s="1"/>
  <c r="FS91" i="3" s="1"/>
  <c r="FV46" i="3"/>
  <c r="FW21" i="3" s="1"/>
  <c r="FW46" i="3" s="1"/>
  <c r="FZ42" i="3"/>
  <c r="GA17" i="3" s="1"/>
  <c r="FT61" i="3" l="1"/>
  <c r="FT85" i="3" s="1"/>
  <c r="FT124" i="3" s="1"/>
  <c r="FS124" i="3"/>
  <c r="FS64" i="3"/>
  <c r="FS88" i="3" s="1"/>
  <c r="FR128" i="3"/>
  <c r="FS130" i="3"/>
  <c r="FT103" i="3"/>
  <c r="FQ132" i="3"/>
  <c r="FU122" i="3"/>
  <c r="FV95" i="3"/>
  <c r="FR129" i="3"/>
  <c r="FS102" i="3"/>
  <c r="FS65" i="3"/>
  <c r="FS89" i="3" s="1"/>
  <c r="FS66" i="3"/>
  <c r="FS90" i="3" s="1"/>
  <c r="FR125" i="3"/>
  <c r="FR130" i="3"/>
  <c r="FS103" i="3"/>
  <c r="FS63" i="3"/>
  <c r="FS87" i="3" s="1"/>
  <c r="FR131" i="3"/>
  <c r="FS104" i="3"/>
  <c r="FR126" i="3"/>
  <c r="FR127" i="3"/>
  <c r="FS62" i="3"/>
  <c r="FS86" i="3" s="1"/>
  <c r="FR105" i="3"/>
  <c r="FS68" i="3"/>
  <c r="FS92" i="3" s="1"/>
  <c r="FV59" i="3"/>
  <c r="FV83" i="3" s="1"/>
  <c r="FT123" i="3"/>
  <c r="FX45" i="3"/>
  <c r="FY20" i="3" s="1"/>
  <c r="FT49" i="3"/>
  <c r="FU24" i="3" s="1"/>
  <c r="FU61" i="3" s="1"/>
  <c r="FU85" i="3" s="1"/>
  <c r="FM56" i="3"/>
  <c r="FN31" i="3" s="1"/>
  <c r="FM39" i="3"/>
  <c r="FY44" i="3"/>
  <c r="FZ19" i="3" s="1"/>
  <c r="FZ34" i="3" s="1"/>
  <c r="FO54" i="3"/>
  <c r="FP29" i="3" s="1"/>
  <c r="FU48" i="3"/>
  <c r="FV23" i="3" s="1"/>
  <c r="FU60" i="3"/>
  <c r="FU84" i="3" s="1"/>
  <c r="FU123" i="3" s="1"/>
  <c r="FN55" i="3"/>
  <c r="FO30" i="3" s="1"/>
  <c r="FS50" i="3"/>
  <c r="FT25" i="3" s="1"/>
  <c r="FT68" i="3" s="1"/>
  <c r="FT92" i="3" s="1"/>
  <c r="FU104" i="3" s="1"/>
  <c r="FQ52" i="3"/>
  <c r="FR27" i="3" s="1"/>
  <c r="FX21" i="3"/>
  <c r="FU96" i="3"/>
  <c r="FP53" i="3"/>
  <c r="FQ28" i="3" s="1"/>
  <c r="FU97" i="3"/>
  <c r="FV47" i="3"/>
  <c r="FW22" i="3" s="1"/>
  <c r="FR51" i="3"/>
  <c r="FS26" i="3" s="1"/>
  <c r="GA18" i="3"/>
  <c r="GA42" i="3"/>
  <c r="GB17" i="3" s="1"/>
  <c r="FS105" i="3" l="1"/>
  <c r="FS127" i="3"/>
  <c r="FT100" i="3"/>
  <c r="FT63" i="3"/>
  <c r="FT87" i="3" s="1"/>
  <c r="FU99" i="3" s="1"/>
  <c r="FR132" i="3"/>
  <c r="FW95" i="3"/>
  <c r="FV122" i="3"/>
  <c r="FT67" i="3"/>
  <c r="FT91" i="3" s="1"/>
  <c r="FT64" i="3"/>
  <c r="FT88" i="3" s="1"/>
  <c r="FS129" i="3"/>
  <c r="FT102" i="3"/>
  <c r="FS131" i="3"/>
  <c r="FT104" i="3"/>
  <c r="FW59" i="3"/>
  <c r="FW83" i="3" s="1"/>
  <c r="FT65" i="3"/>
  <c r="FT89" i="3" s="1"/>
  <c r="FU37" i="3"/>
  <c r="FU38" i="3" s="1"/>
  <c r="FT101" i="3"/>
  <c r="FS128" i="3"/>
  <c r="FT131" i="3"/>
  <c r="FT62" i="3"/>
  <c r="FT86" i="3" s="1"/>
  <c r="FS126" i="3"/>
  <c r="FT99" i="3"/>
  <c r="FT66" i="3"/>
  <c r="FT90" i="3" s="1"/>
  <c r="FS125" i="3"/>
  <c r="FT98" i="3"/>
  <c r="FY45" i="3"/>
  <c r="FZ20" i="3" s="1"/>
  <c r="FO55" i="3"/>
  <c r="FP30" i="3" s="1"/>
  <c r="FT50" i="3"/>
  <c r="FU25" i="3" s="1"/>
  <c r="FU64" i="3" s="1"/>
  <c r="FU88" i="3" s="1"/>
  <c r="FQ53" i="3"/>
  <c r="FR28" i="3" s="1"/>
  <c r="FS51" i="3"/>
  <c r="FT26" i="3" s="1"/>
  <c r="FP54" i="3"/>
  <c r="FQ29" i="3" s="1"/>
  <c r="FR52" i="3"/>
  <c r="FS27" i="3" s="1"/>
  <c r="FN56" i="3"/>
  <c r="FO31" i="3" s="1"/>
  <c r="FN39" i="3"/>
  <c r="FU49" i="3"/>
  <c r="FV24" i="3" s="1"/>
  <c r="FV37" i="3" s="1"/>
  <c r="FV38" i="3" s="1"/>
  <c r="FV96" i="3"/>
  <c r="FW47" i="3"/>
  <c r="FX22" i="3" s="1"/>
  <c r="FV97" i="3"/>
  <c r="FZ44" i="3"/>
  <c r="GA19" i="3" s="1"/>
  <c r="GA34" i="3" s="1"/>
  <c r="FX46" i="3"/>
  <c r="FY21" i="3" s="1"/>
  <c r="FU124" i="3"/>
  <c r="GA43" i="3"/>
  <c r="GB18" i="3" s="1"/>
  <c r="FV60" i="3"/>
  <c r="FV84" i="3" s="1"/>
  <c r="FV123" i="3" s="1"/>
  <c r="FV48" i="3"/>
  <c r="FW23" i="3" s="1"/>
  <c r="GB42" i="3"/>
  <c r="GC17" i="3" s="1"/>
  <c r="FV61" i="3" l="1"/>
  <c r="FV85" i="3" s="1"/>
  <c r="FW97" i="3" s="1"/>
  <c r="FU127" i="3"/>
  <c r="FV100" i="3"/>
  <c r="FT105" i="3"/>
  <c r="FT130" i="3"/>
  <c r="FU103" i="3"/>
  <c r="FU62" i="3"/>
  <c r="FU86" i="3" s="1"/>
  <c r="FX95" i="3"/>
  <c r="FW122" i="3"/>
  <c r="FS132" i="3"/>
  <c r="FT129" i="3"/>
  <c r="FU102" i="3"/>
  <c r="FU68" i="3"/>
  <c r="FU92" i="3" s="1"/>
  <c r="FT125" i="3"/>
  <c r="FU98" i="3"/>
  <c r="FU67" i="3"/>
  <c r="FU91" i="3" s="1"/>
  <c r="FV103" i="3" s="1"/>
  <c r="FU65" i="3"/>
  <c r="FU89" i="3" s="1"/>
  <c r="FT127" i="3"/>
  <c r="FU100" i="3"/>
  <c r="FT126" i="3"/>
  <c r="FT128" i="3"/>
  <c r="FU101" i="3"/>
  <c r="FU66" i="3"/>
  <c r="FU90" i="3" s="1"/>
  <c r="FV102" i="3" s="1"/>
  <c r="FX59" i="3"/>
  <c r="FX83" i="3" s="1"/>
  <c r="FY95" i="3" s="1"/>
  <c r="FU63" i="3"/>
  <c r="FU87" i="3" s="1"/>
  <c r="FT51" i="3"/>
  <c r="FU26" i="3" s="1"/>
  <c r="FV49" i="3"/>
  <c r="FW24" i="3" s="1"/>
  <c r="FW37" i="3" s="1"/>
  <c r="FW38" i="3" s="1"/>
  <c r="FS52" i="3"/>
  <c r="FT27" i="3" s="1"/>
  <c r="GB43" i="3"/>
  <c r="GC18" i="3" s="1"/>
  <c r="FQ54" i="3"/>
  <c r="FR29" i="3" s="1"/>
  <c r="FO56" i="3"/>
  <c r="FP31" i="3" s="1"/>
  <c r="FO39" i="3"/>
  <c r="FW48" i="3"/>
  <c r="FX23" i="3" s="1"/>
  <c r="FW60" i="3"/>
  <c r="FW84" i="3" s="1"/>
  <c r="FW123" i="3" s="1"/>
  <c r="FP55" i="3"/>
  <c r="FQ30" i="3" s="1"/>
  <c r="FR53" i="3"/>
  <c r="FS28" i="3" s="1"/>
  <c r="FX47" i="3"/>
  <c r="FY22" i="3" s="1"/>
  <c r="FY59" i="3" s="1"/>
  <c r="FY83" i="3" s="1"/>
  <c r="FZ95" i="3" s="1"/>
  <c r="FV124" i="3"/>
  <c r="FZ45" i="3"/>
  <c r="GA20" i="3" s="1"/>
  <c r="FW96" i="3"/>
  <c r="FU50" i="3"/>
  <c r="FV25" i="3" s="1"/>
  <c r="FV66" i="3" s="1"/>
  <c r="FV90" i="3" s="1"/>
  <c r="FY46" i="3"/>
  <c r="FZ21" i="3" s="1"/>
  <c r="GA44" i="3"/>
  <c r="GB19" i="3" s="1"/>
  <c r="GB44" i="3" s="1"/>
  <c r="GC42" i="3"/>
  <c r="GD17" i="3" s="1"/>
  <c r="FV67" i="3" l="1"/>
  <c r="FV91" i="3" s="1"/>
  <c r="FU105" i="3"/>
  <c r="FY122" i="3"/>
  <c r="FU129" i="3"/>
  <c r="FU130" i="3"/>
  <c r="FV63" i="3"/>
  <c r="FV87" i="3" s="1"/>
  <c r="FW99" i="3" s="1"/>
  <c r="FV130" i="3"/>
  <c r="FV64" i="3"/>
  <c r="FV88" i="3" s="1"/>
  <c r="FV65" i="3"/>
  <c r="FV89" i="3" s="1"/>
  <c r="FW101" i="3" s="1"/>
  <c r="FW61" i="3"/>
  <c r="FW85" i="3" s="1"/>
  <c r="FX97" i="3" s="1"/>
  <c r="FT132" i="3"/>
  <c r="FV129" i="3"/>
  <c r="FW102" i="3"/>
  <c r="FU126" i="3"/>
  <c r="FV99" i="3"/>
  <c r="FX122" i="3"/>
  <c r="FV62" i="3"/>
  <c r="FV86" i="3" s="1"/>
  <c r="FV104" i="3"/>
  <c r="FU131" i="3"/>
  <c r="FU125" i="3"/>
  <c r="FV98" i="3"/>
  <c r="FU128" i="3"/>
  <c r="FV101" i="3"/>
  <c r="FV68" i="3"/>
  <c r="FV92" i="3" s="1"/>
  <c r="FW104" i="3" s="1"/>
  <c r="GB34" i="3"/>
  <c r="FW103" i="3"/>
  <c r="FY47" i="3"/>
  <c r="FZ22" i="3" s="1"/>
  <c r="FV50" i="3"/>
  <c r="FW25" i="3" s="1"/>
  <c r="FW64" i="3" s="1"/>
  <c r="FW88" i="3" s="1"/>
  <c r="FT52" i="3"/>
  <c r="FU27" i="3" s="1"/>
  <c r="FQ55" i="3"/>
  <c r="FR30" i="3" s="1"/>
  <c r="FP56" i="3"/>
  <c r="FQ31" i="3" s="1"/>
  <c r="FP39" i="3"/>
  <c r="FS53" i="3"/>
  <c r="FT28" i="3" s="1"/>
  <c r="FR54" i="3"/>
  <c r="FS29" i="3" s="1"/>
  <c r="FW49" i="3"/>
  <c r="FX24" i="3" s="1"/>
  <c r="FX61" i="3" s="1"/>
  <c r="FX85" i="3" s="1"/>
  <c r="GC43" i="3"/>
  <c r="GD18" i="3" s="1"/>
  <c r="FZ46" i="3"/>
  <c r="GA21" i="3" s="1"/>
  <c r="FU51" i="3"/>
  <c r="FV26" i="3" s="1"/>
  <c r="FX60" i="3"/>
  <c r="FX84" i="3" s="1"/>
  <c r="FX48" i="3"/>
  <c r="FY23" i="3" s="1"/>
  <c r="GA45" i="3"/>
  <c r="GB20" i="3" s="1"/>
  <c r="GC19" i="3"/>
  <c r="GC34" i="3" s="1"/>
  <c r="FX96" i="3"/>
  <c r="GD42" i="3"/>
  <c r="GE17" i="3" s="1"/>
  <c r="FV126" i="3" l="1"/>
  <c r="FW127" i="3"/>
  <c r="FX100" i="3"/>
  <c r="FW124" i="3"/>
  <c r="FW100" i="3"/>
  <c r="FV127" i="3"/>
  <c r="FV128" i="3"/>
  <c r="FU132" i="3"/>
  <c r="FV125" i="3"/>
  <c r="FW98" i="3"/>
  <c r="FZ47" i="3"/>
  <c r="GA22" i="3" s="1"/>
  <c r="FZ59" i="3"/>
  <c r="FZ83" i="3" s="1"/>
  <c r="FX49" i="3"/>
  <c r="FY24" i="3" s="1"/>
  <c r="FY49" i="3" s="1"/>
  <c r="FX37" i="3"/>
  <c r="FX38" i="3" s="1"/>
  <c r="FV105" i="3"/>
  <c r="FV131" i="3"/>
  <c r="FW62" i="3"/>
  <c r="FW86" i="3" s="1"/>
  <c r="FX98" i="3" s="1"/>
  <c r="FW63" i="3"/>
  <c r="FW87" i="3" s="1"/>
  <c r="FW67" i="3"/>
  <c r="FW91" i="3" s="1"/>
  <c r="FW65" i="3"/>
  <c r="FW89" i="3" s="1"/>
  <c r="FW68" i="3"/>
  <c r="FW92" i="3" s="1"/>
  <c r="FW66" i="3"/>
  <c r="FW90" i="3" s="1"/>
  <c r="FX123" i="3"/>
  <c r="FX124" i="3"/>
  <c r="GA46" i="3"/>
  <c r="GB21" i="3" s="1"/>
  <c r="FQ56" i="3"/>
  <c r="FR31" i="3" s="1"/>
  <c r="FQ39" i="3"/>
  <c r="FT53" i="3"/>
  <c r="FU28" i="3" s="1"/>
  <c r="GD43" i="3"/>
  <c r="GE18" i="3" s="1"/>
  <c r="FS54" i="3"/>
  <c r="FT29" i="3" s="1"/>
  <c r="FV51" i="3"/>
  <c r="FW26" i="3" s="1"/>
  <c r="FY96" i="3"/>
  <c r="FR55" i="3"/>
  <c r="FS30" i="3" s="1"/>
  <c r="FY60" i="3"/>
  <c r="FY84" i="3" s="1"/>
  <c r="FY48" i="3"/>
  <c r="FZ23" i="3" s="1"/>
  <c r="FW50" i="3"/>
  <c r="FX25" i="3" s="1"/>
  <c r="FU52" i="3"/>
  <c r="FV27" i="3" s="1"/>
  <c r="GB45" i="3"/>
  <c r="GC20" i="3" s="1"/>
  <c r="FY97" i="3"/>
  <c r="GC44" i="3"/>
  <c r="GD19" i="3" s="1"/>
  <c r="GD34" i="3" s="1"/>
  <c r="GE42" i="3"/>
  <c r="GF17" i="3" s="1"/>
  <c r="FW105" i="3" l="1"/>
  <c r="FW126" i="3"/>
  <c r="FX99" i="3"/>
  <c r="FW128" i="3"/>
  <c r="FX101" i="3"/>
  <c r="FW125" i="3"/>
  <c r="FW131" i="3"/>
  <c r="FX104" i="3"/>
  <c r="FX63" i="3"/>
  <c r="FX87" i="3" s="1"/>
  <c r="FX67" i="3"/>
  <c r="FX91" i="3" s="1"/>
  <c r="FX68" i="3"/>
  <c r="FX92" i="3" s="1"/>
  <c r="FY104" i="3" s="1"/>
  <c r="FX65" i="3"/>
  <c r="FX89" i="3" s="1"/>
  <c r="FY101" i="3" s="1"/>
  <c r="FX62" i="3"/>
  <c r="FX86" i="3" s="1"/>
  <c r="FX66" i="3"/>
  <c r="FX90" i="3" s="1"/>
  <c r="FX64" i="3"/>
  <c r="FX88" i="3" s="1"/>
  <c r="FY62" i="3"/>
  <c r="FY86" i="3" s="1"/>
  <c r="GA47" i="3"/>
  <c r="GB22" i="3" s="1"/>
  <c r="GA59" i="3"/>
  <c r="GA83" i="3" s="1"/>
  <c r="GA95" i="3"/>
  <c r="FZ122" i="3"/>
  <c r="FV132" i="3"/>
  <c r="FW129" i="3"/>
  <c r="FX102" i="3"/>
  <c r="FY61" i="3"/>
  <c r="FY85" i="3" s="1"/>
  <c r="FZ97" i="3" s="1"/>
  <c r="FW130" i="3"/>
  <c r="FX103" i="3"/>
  <c r="FY37" i="3"/>
  <c r="FY38" i="3" s="1"/>
  <c r="FY123" i="3"/>
  <c r="FS55" i="3"/>
  <c r="FT30" i="3" s="1"/>
  <c r="GE43" i="3"/>
  <c r="GF18" i="3" s="1"/>
  <c r="FV52" i="3"/>
  <c r="FW27" i="3" s="1"/>
  <c r="FT54" i="3"/>
  <c r="FU29" i="3" s="1"/>
  <c r="FW51" i="3"/>
  <c r="FX26" i="3" s="1"/>
  <c r="GD44" i="3"/>
  <c r="GE19" i="3" s="1"/>
  <c r="GE34" i="3" s="1"/>
  <c r="FZ60" i="3"/>
  <c r="FZ84" i="3" s="1"/>
  <c r="FZ123" i="3" s="1"/>
  <c r="FZ48" i="3"/>
  <c r="GA23" i="3" s="1"/>
  <c r="FZ24" i="3"/>
  <c r="FZ49" i="3" s="1"/>
  <c r="FU53" i="3"/>
  <c r="FV28" i="3" s="1"/>
  <c r="FR56" i="3"/>
  <c r="FS31" i="3" s="1"/>
  <c r="FR39" i="3"/>
  <c r="GB46" i="3"/>
  <c r="GC21" i="3" s="1"/>
  <c r="FX50" i="3"/>
  <c r="FY25" i="3" s="1"/>
  <c r="FY63" i="3" s="1"/>
  <c r="FY87" i="3" s="1"/>
  <c r="FZ99" i="3" s="1"/>
  <c r="FZ96" i="3"/>
  <c r="GC45" i="3"/>
  <c r="GD20" i="3" s="1"/>
  <c r="GF42" i="3"/>
  <c r="GG17" i="3" s="1"/>
  <c r="FY125" i="3" l="1"/>
  <c r="FY124" i="3"/>
  <c r="FY126" i="3"/>
  <c r="FZ61" i="3"/>
  <c r="FZ85" i="3" s="1"/>
  <c r="FZ124" i="3" s="1"/>
  <c r="GB47" i="3"/>
  <c r="GC22" i="3" s="1"/>
  <c r="GC59" i="3" s="1"/>
  <c r="GC83" i="3" s="1"/>
  <c r="GB59" i="3"/>
  <c r="GB83" i="3" s="1"/>
  <c r="FX127" i="3"/>
  <c r="FY100" i="3"/>
  <c r="FX129" i="3"/>
  <c r="FY102" i="3"/>
  <c r="FZ98" i="3"/>
  <c r="FY65" i="3"/>
  <c r="FY89" i="3" s="1"/>
  <c r="FY66" i="3"/>
  <c r="FY90" i="3" s="1"/>
  <c r="FX105" i="3"/>
  <c r="FY103" i="3"/>
  <c r="FX130" i="3"/>
  <c r="FW132" i="3"/>
  <c r="FX128" i="3"/>
  <c r="FZ37" i="3"/>
  <c r="FZ38" i="3" s="1"/>
  <c r="FX125" i="3"/>
  <c r="FY98" i="3"/>
  <c r="FY64" i="3"/>
  <c r="FY88" i="3" s="1"/>
  <c r="FX126" i="3"/>
  <c r="FY99" i="3"/>
  <c r="FY67" i="3"/>
  <c r="FY91" i="3" s="1"/>
  <c r="FX131" i="3"/>
  <c r="GB95" i="3"/>
  <c r="GA122" i="3"/>
  <c r="FY68" i="3"/>
  <c r="FY92" i="3" s="1"/>
  <c r="FS56" i="3"/>
  <c r="FT31" i="3" s="1"/>
  <c r="FS39" i="3"/>
  <c r="GD45" i="3"/>
  <c r="GE20" i="3" s="1"/>
  <c r="FX51" i="3"/>
  <c r="FY26" i="3" s="1"/>
  <c r="GE44" i="3"/>
  <c r="GF19" i="3" s="1"/>
  <c r="GF34" i="3" s="1"/>
  <c r="FV53" i="3"/>
  <c r="FW28" i="3" s="1"/>
  <c r="FU54" i="3"/>
  <c r="FV29" i="3" s="1"/>
  <c r="GC46" i="3"/>
  <c r="GD21" i="3" s="1"/>
  <c r="FT55" i="3"/>
  <c r="FU30" i="3" s="1"/>
  <c r="GA60" i="3"/>
  <c r="GA84" i="3" s="1"/>
  <c r="GA48" i="3"/>
  <c r="GB23" i="3" s="1"/>
  <c r="GA24" i="3"/>
  <c r="GA49" i="3" s="1"/>
  <c r="FY50" i="3"/>
  <c r="FZ25" i="3" s="1"/>
  <c r="FZ64" i="3" s="1"/>
  <c r="FZ88" i="3" s="1"/>
  <c r="GA100" i="3" s="1"/>
  <c r="FW52" i="3"/>
  <c r="FX27" i="3" s="1"/>
  <c r="GF43" i="3"/>
  <c r="GG18" i="3" s="1"/>
  <c r="GA96" i="3"/>
  <c r="GG42" i="3"/>
  <c r="GH17" i="3" s="1"/>
  <c r="FZ65" i="3" l="1"/>
  <c r="FZ89" i="3" s="1"/>
  <c r="FZ128" i="3" s="1"/>
  <c r="FZ67" i="3"/>
  <c r="FZ91" i="3" s="1"/>
  <c r="GA103" i="3" s="1"/>
  <c r="FZ66" i="3"/>
  <c r="FZ90" i="3" s="1"/>
  <c r="GA102" i="3" s="1"/>
  <c r="GA97" i="3"/>
  <c r="FZ103" i="3"/>
  <c r="FY130" i="3"/>
  <c r="GC122" i="3"/>
  <c r="GD95" i="3"/>
  <c r="FZ127" i="3"/>
  <c r="FY128" i="3"/>
  <c r="FZ101" i="3"/>
  <c r="FY105" i="3"/>
  <c r="FX132" i="3"/>
  <c r="GB122" i="3"/>
  <c r="GC95" i="3"/>
  <c r="GA101" i="3"/>
  <c r="FY131" i="3"/>
  <c r="FZ104" i="3"/>
  <c r="FZ102" i="3"/>
  <c r="FY129" i="3"/>
  <c r="FZ68" i="3"/>
  <c r="FZ92" i="3" s="1"/>
  <c r="FZ62" i="3"/>
  <c r="FZ86" i="3" s="1"/>
  <c r="FY127" i="3"/>
  <c r="FZ100" i="3"/>
  <c r="GA61" i="3"/>
  <c r="GA85" i="3" s="1"/>
  <c r="GB97" i="3" s="1"/>
  <c r="FZ63" i="3"/>
  <c r="FZ87" i="3" s="1"/>
  <c r="GA37" i="3"/>
  <c r="GA38" i="3" s="1"/>
  <c r="GE45" i="3"/>
  <c r="GF20" i="3" s="1"/>
  <c r="GC47" i="3"/>
  <c r="GD22" i="3" s="1"/>
  <c r="GD46" i="3"/>
  <c r="GE21" i="3" s="1"/>
  <c r="GB60" i="3"/>
  <c r="GB84" i="3" s="1"/>
  <c r="GB48" i="3"/>
  <c r="GC23" i="3" s="1"/>
  <c r="GB24" i="3"/>
  <c r="GB37" i="3" s="1"/>
  <c r="GB38" i="3" s="1"/>
  <c r="FY51" i="3"/>
  <c r="FZ26" i="3" s="1"/>
  <c r="FU55" i="3"/>
  <c r="FV30" i="3" s="1"/>
  <c r="FW53" i="3"/>
  <c r="FX28" i="3" s="1"/>
  <c r="FZ50" i="3"/>
  <c r="GA25" i="3" s="1"/>
  <c r="GA63" i="3" s="1"/>
  <c r="GA87" i="3" s="1"/>
  <c r="GF44" i="3"/>
  <c r="GG19" i="3" s="1"/>
  <c r="GG34" i="3" s="1"/>
  <c r="FV54" i="3"/>
  <c r="FW29" i="3" s="1"/>
  <c r="FX52" i="3"/>
  <c r="FY27" i="3" s="1"/>
  <c r="FT56" i="3"/>
  <c r="FU31" i="3" s="1"/>
  <c r="FT39" i="3"/>
  <c r="GG43" i="3"/>
  <c r="GH18" i="3" s="1"/>
  <c r="GB96" i="3"/>
  <c r="GA123" i="3"/>
  <c r="GH42" i="3"/>
  <c r="GI17" i="3" s="1"/>
  <c r="FZ130" i="3" l="1"/>
  <c r="FZ129" i="3"/>
  <c r="GA124" i="3"/>
  <c r="GA64" i="3"/>
  <c r="GA88" i="3" s="1"/>
  <c r="GA127" i="3" s="1"/>
  <c r="GA126" i="3"/>
  <c r="GB99" i="3"/>
  <c r="FZ126" i="3"/>
  <c r="GA99" i="3"/>
  <c r="FZ105" i="3"/>
  <c r="GD47" i="3"/>
  <c r="GE22" i="3" s="1"/>
  <c r="GD59" i="3"/>
  <c r="GD83" i="3" s="1"/>
  <c r="GA62" i="3"/>
  <c r="GA86" i="3" s="1"/>
  <c r="GA68" i="3"/>
  <c r="GA92" i="3" s="1"/>
  <c r="GA67" i="3"/>
  <c r="GA91" i="3" s="1"/>
  <c r="GA66" i="3"/>
  <c r="GA90" i="3" s="1"/>
  <c r="GB61" i="3"/>
  <c r="GB85" i="3" s="1"/>
  <c r="GC97" i="3" s="1"/>
  <c r="FY132" i="3"/>
  <c r="FZ125" i="3"/>
  <c r="GA98" i="3"/>
  <c r="FZ131" i="3"/>
  <c r="GA104" i="3"/>
  <c r="GA65" i="3"/>
  <c r="GA89" i="3" s="1"/>
  <c r="GF45" i="3"/>
  <c r="GG20" i="3" s="1"/>
  <c r="GA50" i="3"/>
  <c r="GB25" i="3" s="1"/>
  <c r="GB62" i="3" s="1"/>
  <c r="GB86" i="3" s="1"/>
  <c r="FU56" i="3"/>
  <c r="FV31" i="3" s="1"/>
  <c r="FU39" i="3"/>
  <c r="FV55" i="3"/>
  <c r="FW30" i="3" s="1"/>
  <c r="FX53" i="3"/>
  <c r="FY28" i="3" s="1"/>
  <c r="GH43" i="3"/>
  <c r="GI18" i="3" s="1"/>
  <c r="GG44" i="3"/>
  <c r="GH19" i="3" s="1"/>
  <c r="GH34" i="3" s="1"/>
  <c r="GC96" i="3"/>
  <c r="GB49" i="3"/>
  <c r="GC24" i="3" s="1"/>
  <c r="GC37" i="3" s="1"/>
  <c r="GC38" i="3" s="1"/>
  <c r="FZ51" i="3"/>
  <c r="GA26" i="3" s="1"/>
  <c r="FY52" i="3"/>
  <c r="FZ27" i="3" s="1"/>
  <c r="GB123" i="3"/>
  <c r="FW54" i="3"/>
  <c r="FX29" i="3" s="1"/>
  <c r="GE46" i="3"/>
  <c r="GF21" i="3" s="1"/>
  <c r="GC48" i="3"/>
  <c r="GD23" i="3" s="1"/>
  <c r="GC60" i="3"/>
  <c r="GC84" i="3" s="1"/>
  <c r="GI42" i="3"/>
  <c r="GJ17" i="3" s="1"/>
  <c r="GB66" i="3" l="1"/>
  <c r="GB90" i="3" s="1"/>
  <c r="GC102" i="3" s="1"/>
  <c r="GB125" i="3"/>
  <c r="GB100" i="3"/>
  <c r="GA105" i="3"/>
  <c r="FZ132" i="3"/>
  <c r="GE47" i="3"/>
  <c r="GF22" i="3" s="1"/>
  <c r="GE59" i="3"/>
  <c r="GE83" i="3" s="1"/>
  <c r="GF95" i="3" s="1"/>
  <c r="GC61" i="3"/>
  <c r="GC85" i="3" s="1"/>
  <c r="GD97" i="3" s="1"/>
  <c r="GA129" i="3"/>
  <c r="GB102" i="3"/>
  <c r="GA131" i="3"/>
  <c r="GB104" i="3"/>
  <c r="GB124" i="3"/>
  <c r="GC98" i="3"/>
  <c r="GB101" i="3"/>
  <c r="GA128" i="3"/>
  <c r="GB68" i="3"/>
  <c r="GB92" i="3" s="1"/>
  <c r="GC104" i="3" s="1"/>
  <c r="GB64" i="3"/>
  <c r="GB88" i="3" s="1"/>
  <c r="GB67" i="3"/>
  <c r="GB91" i="3" s="1"/>
  <c r="GB103" i="3"/>
  <c r="GA130" i="3"/>
  <c r="GD122" i="3"/>
  <c r="GE95" i="3"/>
  <c r="GB65" i="3"/>
  <c r="GB89" i="3" s="1"/>
  <c r="GA125" i="3"/>
  <c r="GB98" i="3"/>
  <c r="GB63" i="3"/>
  <c r="GB87" i="3" s="1"/>
  <c r="GG45" i="3"/>
  <c r="GH20" i="3" s="1"/>
  <c r="GA51" i="3"/>
  <c r="GB26" i="3" s="1"/>
  <c r="FW55" i="3"/>
  <c r="FX30" i="3" s="1"/>
  <c r="GI43" i="3"/>
  <c r="GJ18" i="3" s="1"/>
  <c r="GJ43" i="3" s="1"/>
  <c r="GC49" i="3"/>
  <c r="GD24" i="3" s="1"/>
  <c r="GD37" i="3" s="1"/>
  <c r="GD38" i="3" s="1"/>
  <c r="FZ52" i="3"/>
  <c r="GA27" i="3" s="1"/>
  <c r="GH44" i="3"/>
  <c r="GI19" i="3" s="1"/>
  <c r="GI34" i="3" s="1"/>
  <c r="GD48" i="3"/>
  <c r="GE23" i="3" s="1"/>
  <c r="GD60" i="3"/>
  <c r="GD84" i="3" s="1"/>
  <c r="GD96" i="3"/>
  <c r="GC123" i="3"/>
  <c r="FV56" i="3"/>
  <c r="FW31" i="3" s="1"/>
  <c r="FV39" i="3"/>
  <c r="GB50" i="3"/>
  <c r="GC25" i="3" s="1"/>
  <c r="GC65" i="3" s="1"/>
  <c r="GC89" i="3" s="1"/>
  <c r="FX54" i="3"/>
  <c r="FY29" i="3" s="1"/>
  <c r="GF46" i="3"/>
  <c r="GG21" i="3" s="1"/>
  <c r="FY53" i="3"/>
  <c r="FZ28" i="3" s="1"/>
  <c r="GJ42" i="3"/>
  <c r="GK17" i="3" s="1"/>
  <c r="GB129" i="3" l="1"/>
  <c r="GC64" i="3"/>
  <c r="GC88" i="3" s="1"/>
  <c r="GC127" i="3" s="1"/>
  <c r="GC63" i="3"/>
  <c r="GC87" i="3" s="1"/>
  <c r="GD99" i="3" s="1"/>
  <c r="GC68" i="3"/>
  <c r="GC92" i="3" s="1"/>
  <c r="GD104" i="3" s="1"/>
  <c r="GB131" i="3"/>
  <c r="GC124" i="3"/>
  <c r="GE122" i="3"/>
  <c r="GD101" i="3"/>
  <c r="GC128" i="3"/>
  <c r="GB127" i="3"/>
  <c r="GC100" i="3"/>
  <c r="GF59" i="3"/>
  <c r="GF83" i="3" s="1"/>
  <c r="GA132" i="3"/>
  <c r="GD61" i="3"/>
  <c r="GD85" i="3" s="1"/>
  <c r="GD124" i="3" s="1"/>
  <c r="GB126" i="3"/>
  <c r="GC99" i="3"/>
  <c r="GB128" i="3"/>
  <c r="GC101" i="3"/>
  <c r="GD100" i="3"/>
  <c r="GB130" i="3"/>
  <c r="GC103" i="3"/>
  <c r="GB105" i="3"/>
  <c r="GC66" i="3"/>
  <c r="GC90" i="3" s="1"/>
  <c r="GC62" i="3"/>
  <c r="GC86" i="3" s="1"/>
  <c r="GC67" i="3"/>
  <c r="GC91" i="3" s="1"/>
  <c r="GH45" i="3"/>
  <c r="GI20" i="3" s="1"/>
  <c r="FY54" i="3"/>
  <c r="FZ29" i="3" s="1"/>
  <c r="GD49" i="3"/>
  <c r="GE24" i="3" s="1"/>
  <c r="GE37" i="3" s="1"/>
  <c r="GE38" i="3" s="1"/>
  <c r="FZ53" i="3"/>
  <c r="GA28" i="3" s="1"/>
  <c r="GC50" i="3"/>
  <c r="GD25" i="3" s="1"/>
  <c r="FW56" i="3"/>
  <c r="FX31" i="3" s="1"/>
  <c r="FW39" i="3"/>
  <c r="GI44" i="3"/>
  <c r="GJ19" i="3" s="1"/>
  <c r="GJ34" i="3" s="1"/>
  <c r="GA52" i="3"/>
  <c r="GB27" i="3" s="1"/>
  <c r="FX55" i="3"/>
  <c r="FY30" i="3" s="1"/>
  <c r="GE60" i="3"/>
  <c r="GE84" i="3" s="1"/>
  <c r="GE123" i="3" s="1"/>
  <c r="GE48" i="3"/>
  <c r="GF23" i="3" s="1"/>
  <c r="GE61" i="3"/>
  <c r="GE85" i="3" s="1"/>
  <c r="GG46" i="3"/>
  <c r="GH21" i="3" s="1"/>
  <c r="GE96" i="3"/>
  <c r="GD123" i="3"/>
  <c r="GB51" i="3"/>
  <c r="GC26" i="3" s="1"/>
  <c r="GF47" i="3"/>
  <c r="GG22" i="3" s="1"/>
  <c r="GK18" i="3"/>
  <c r="GK42" i="3"/>
  <c r="GL17" i="3" s="1"/>
  <c r="GC126" i="3" l="1"/>
  <c r="GC131" i="3"/>
  <c r="GB132" i="3"/>
  <c r="GC125" i="3"/>
  <c r="GD98" i="3"/>
  <c r="GD103" i="3"/>
  <c r="GC130" i="3"/>
  <c r="GD62" i="3"/>
  <c r="GD86" i="3" s="1"/>
  <c r="GD67" i="3"/>
  <c r="GD91" i="3" s="1"/>
  <c r="GD65" i="3"/>
  <c r="GD89" i="3" s="1"/>
  <c r="GD64" i="3"/>
  <c r="GD88" i="3" s="1"/>
  <c r="GD66" i="3"/>
  <c r="GD90" i="3" s="1"/>
  <c r="GD68" i="3"/>
  <c r="GD92" i="3" s="1"/>
  <c r="GD63" i="3"/>
  <c r="GD87" i="3" s="1"/>
  <c r="GE97" i="3"/>
  <c r="GC129" i="3"/>
  <c r="GD102" i="3"/>
  <c r="GF122" i="3"/>
  <c r="GG95" i="3"/>
  <c r="GG59" i="3"/>
  <c r="GG83" i="3" s="1"/>
  <c r="GH95" i="3" s="1"/>
  <c r="GC105" i="3"/>
  <c r="GI45" i="3"/>
  <c r="GJ20" i="3" s="1"/>
  <c r="GE124" i="3"/>
  <c r="FY55" i="3"/>
  <c r="FZ30" i="3" s="1"/>
  <c r="GC51" i="3"/>
  <c r="GD26" i="3" s="1"/>
  <c r="GJ44" i="3"/>
  <c r="GK19" i="3" s="1"/>
  <c r="GK34" i="3" s="1"/>
  <c r="GD50" i="3"/>
  <c r="GE25" i="3" s="1"/>
  <c r="GG47" i="3"/>
  <c r="GH22" i="3" s="1"/>
  <c r="GK43" i="3"/>
  <c r="GL18" i="3" s="1"/>
  <c r="GF96" i="3"/>
  <c r="GA53" i="3"/>
  <c r="GB28" i="3" s="1"/>
  <c r="FX56" i="3"/>
  <c r="FY31" i="3" s="1"/>
  <c r="FX39" i="3"/>
  <c r="FZ54" i="3"/>
  <c r="GA29" i="3" s="1"/>
  <c r="GH46" i="3"/>
  <c r="GI21" i="3" s="1"/>
  <c r="GB52" i="3"/>
  <c r="GC27" i="3" s="1"/>
  <c r="GE49" i="3"/>
  <c r="GF24" i="3" s="1"/>
  <c r="GF37" i="3" s="1"/>
  <c r="GF38" i="3" s="1"/>
  <c r="GF97" i="3"/>
  <c r="GF48" i="3"/>
  <c r="GG23" i="3" s="1"/>
  <c r="GF60" i="3"/>
  <c r="GF84" i="3" s="1"/>
  <c r="GF123" i="3" s="1"/>
  <c r="GL42" i="3"/>
  <c r="GM17" i="3" s="1"/>
  <c r="GG122" i="3" l="1"/>
  <c r="GD130" i="3"/>
  <c r="GE103" i="3"/>
  <c r="GD126" i="3"/>
  <c r="GE99" i="3"/>
  <c r="GD127" i="3"/>
  <c r="GE100" i="3"/>
  <c r="GD125" i="3"/>
  <c r="GE98" i="3"/>
  <c r="GE63" i="3"/>
  <c r="GE87" i="3" s="1"/>
  <c r="GC132" i="3"/>
  <c r="GE65" i="3"/>
  <c r="GE89" i="3" s="1"/>
  <c r="GD131" i="3"/>
  <c r="GE104" i="3"/>
  <c r="GE101" i="3"/>
  <c r="GD128" i="3"/>
  <c r="GD105" i="3"/>
  <c r="GE64" i="3"/>
  <c r="GE88" i="3" s="1"/>
  <c r="GE62" i="3"/>
  <c r="GE86" i="3" s="1"/>
  <c r="GE68" i="3"/>
  <c r="GE92" i="3" s="1"/>
  <c r="GF104" i="3" s="1"/>
  <c r="GF61" i="3"/>
  <c r="GF85" i="3" s="1"/>
  <c r="GF124" i="3" s="1"/>
  <c r="GE67" i="3"/>
  <c r="GE91" i="3" s="1"/>
  <c r="GD129" i="3"/>
  <c r="GE102" i="3"/>
  <c r="GE66" i="3"/>
  <c r="GE90" i="3" s="1"/>
  <c r="GF102" i="3" s="1"/>
  <c r="GH59" i="3"/>
  <c r="GH83" i="3" s="1"/>
  <c r="GJ45" i="3"/>
  <c r="GK20" i="3" s="1"/>
  <c r="GI46" i="3"/>
  <c r="GJ21" i="3" s="1"/>
  <c r="FY56" i="3"/>
  <c r="FZ31" i="3" s="1"/>
  <c r="FY39" i="3"/>
  <c r="GH47" i="3"/>
  <c r="GI22" i="3" s="1"/>
  <c r="GK44" i="3"/>
  <c r="GL19" i="3" s="1"/>
  <c r="GL34" i="3" s="1"/>
  <c r="GD51" i="3"/>
  <c r="GE26" i="3" s="1"/>
  <c r="GA54" i="3"/>
  <c r="GB29" i="3" s="1"/>
  <c r="GC52" i="3"/>
  <c r="GD27" i="3" s="1"/>
  <c r="GE50" i="3"/>
  <c r="GF25" i="3" s="1"/>
  <c r="GF64" i="3" s="1"/>
  <c r="GF88" i="3" s="1"/>
  <c r="GB53" i="3"/>
  <c r="GC28" i="3" s="1"/>
  <c r="FZ55" i="3"/>
  <c r="GA30" i="3" s="1"/>
  <c r="GG60" i="3"/>
  <c r="GG84" i="3" s="1"/>
  <c r="GG48" i="3"/>
  <c r="GH23" i="3" s="1"/>
  <c r="GF49" i="3"/>
  <c r="GG24" i="3" s="1"/>
  <c r="GG37" i="3" s="1"/>
  <c r="GG38" i="3" s="1"/>
  <c r="GG96" i="3"/>
  <c r="GL43" i="3"/>
  <c r="GM18" i="3" s="1"/>
  <c r="GM42" i="3"/>
  <c r="GN17" i="3" s="1"/>
  <c r="GF127" i="3" l="1"/>
  <c r="GG97" i="3"/>
  <c r="GF65" i="3"/>
  <c r="GF89" i="3" s="1"/>
  <c r="GG101" i="3" s="1"/>
  <c r="GF63" i="3"/>
  <c r="GF87" i="3" s="1"/>
  <c r="GF126" i="3" s="1"/>
  <c r="GE105" i="3"/>
  <c r="GF62" i="3"/>
  <c r="GF86" i="3" s="1"/>
  <c r="GE128" i="3"/>
  <c r="GF101" i="3"/>
  <c r="GE131" i="3"/>
  <c r="GF68" i="3"/>
  <c r="GF92" i="3" s="1"/>
  <c r="GF67" i="3"/>
  <c r="GF91" i="3" s="1"/>
  <c r="GG100" i="3"/>
  <c r="GI59" i="3"/>
  <c r="GI83" i="3" s="1"/>
  <c r="GJ95" i="3" s="1"/>
  <c r="GG61" i="3"/>
  <c r="GG85" i="3" s="1"/>
  <c r="GG124" i="3" s="1"/>
  <c r="GF66" i="3"/>
  <c r="GF90" i="3" s="1"/>
  <c r="GE126" i="3"/>
  <c r="GF99" i="3"/>
  <c r="GD132" i="3"/>
  <c r="GE125" i="3"/>
  <c r="GF98" i="3"/>
  <c r="GI95" i="3"/>
  <c r="GH122" i="3"/>
  <c r="GE130" i="3"/>
  <c r="GF103" i="3"/>
  <c r="GE127" i="3"/>
  <c r="GF100" i="3"/>
  <c r="GE129" i="3"/>
  <c r="GK45" i="3"/>
  <c r="GL20" i="3" s="1"/>
  <c r="GC53" i="3"/>
  <c r="GD28" i="3" s="1"/>
  <c r="GI47" i="3"/>
  <c r="GJ22" i="3" s="1"/>
  <c r="GA55" i="3"/>
  <c r="GB30" i="3" s="1"/>
  <c r="GE51" i="3"/>
  <c r="GF26" i="3" s="1"/>
  <c r="GG49" i="3"/>
  <c r="GH24" i="3" s="1"/>
  <c r="GH37" i="3" s="1"/>
  <c r="GH38" i="3" s="1"/>
  <c r="FZ56" i="3"/>
  <c r="GA31" i="3" s="1"/>
  <c r="FZ39" i="3"/>
  <c r="GF50" i="3"/>
  <c r="GG25" i="3" s="1"/>
  <c r="GG67" i="3" s="1"/>
  <c r="GG91" i="3" s="1"/>
  <c r="GH96" i="3"/>
  <c r="GB54" i="3"/>
  <c r="GC29" i="3" s="1"/>
  <c r="GJ46" i="3"/>
  <c r="GK21" i="3" s="1"/>
  <c r="GH60" i="3"/>
  <c r="GH84" i="3" s="1"/>
  <c r="GH48" i="3"/>
  <c r="GI23" i="3" s="1"/>
  <c r="GL44" i="3"/>
  <c r="GM19" i="3" s="1"/>
  <c r="GM34" i="3" s="1"/>
  <c r="GM43" i="3"/>
  <c r="GN18" i="3" s="1"/>
  <c r="GD52" i="3"/>
  <c r="GE27" i="3" s="1"/>
  <c r="GG123" i="3"/>
  <c r="GN42" i="3"/>
  <c r="GO17" i="3" s="1"/>
  <c r="GG130" i="3" l="1"/>
  <c r="GF128" i="3"/>
  <c r="GG99" i="3"/>
  <c r="GG68" i="3"/>
  <c r="GG92" i="3" s="1"/>
  <c r="GG131" i="3" s="1"/>
  <c r="GG65" i="3"/>
  <c r="GG89" i="3" s="1"/>
  <c r="GH61" i="3"/>
  <c r="GH85" i="3" s="1"/>
  <c r="GI97" i="3" s="1"/>
  <c r="GF130" i="3"/>
  <c r="GG103" i="3"/>
  <c r="GG64" i="3"/>
  <c r="GG88" i="3" s="1"/>
  <c r="GG62" i="3"/>
  <c r="GG86" i="3" s="1"/>
  <c r="GG63" i="3"/>
  <c r="GG87" i="3" s="1"/>
  <c r="GF129" i="3"/>
  <c r="GG102" i="3"/>
  <c r="GH97" i="3"/>
  <c r="GH103" i="3"/>
  <c r="GF105" i="3"/>
  <c r="GF125" i="3"/>
  <c r="GG98" i="3"/>
  <c r="GF131" i="3"/>
  <c r="GG104" i="3"/>
  <c r="GE132" i="3"/>
  <c r="GI122" i="3"/>
  <c r="GJ59" i="3"/>
  <c r="GJ83" i="3" s="1"/>
  <c r="GG66" i="3"/>
  <c r="GG90" i="3" s="1"/>
  <c r="GN43" i="3"/>
  <c r="GO18" i="3" s="1"/>
  <c r="GI48" i="3"/>
  <c r="GJ23" i="3" s="1"/>
  <c r="GI60" i="3"/>
  <c r="GI84" i="3" s="1"/>
  <c r="GI123" i="3" s="1"/>
  <c r="GC54" i="3"/>
  <c r="GD29" i="3" s="1"/>
  <c r="GH49" i="3"/>
  <c r="GI24" i="3" s="1"/>
  <c r="GI37" i="3" s="1"/>
  <c r="GI38" i="3" s="1"/>
  <c r="GA56" i="3"/>
  <c r="GB31" i="3" s="1"/>
  <c r="GA39" i="3"/>
  <c r="GF51" i="3"/>
  <c r="GG26" i="3" s="1"/>
  <c r="GE52" i="3"/>
  <c r="GF27" i="3" s="1"/>
  <c r="GJ47" i="3"/>
  <c r="GM44" i="3"/>
  <c r="GN19" i="3" s="1"/>
  <c r="GN44" i="3" s="1"/>
  <c r="GK46" i="3"/>
  <c r="GL21" i="3" s="1"/>
  <c r="GI96" i="3"/>
  <c r="GG50" i="3"/>
  <c r="GH25" i="3" s="1"/>
  <c r="GH63" i="3" s="1"/>
  <c r="GH87" i="3" s="1"/>
  <c r="GH126" i="3" s="1"/>
  <c r="GK22" i="3"/>
  <c r="GK47" i="3" s="1"/>
  <c r="GB55" i="3"/>
  <c r="GC30" i="3" s="1"/>
  <c r="GH123" i="3"/>
  <c r="GD53" i="3"/>
  <c r="GE28" i="3" s="1"/>
  <c r="GL45" i="3"/>
  <c r="GM20" i="3" s="1"/>
  <c r="GO42" i="3"/>
  <c r="GP17" i="3" s="1"/>
  <c r="GH104" i="3" l="1"/>
  <c r="GH124" i="3"/>
  <c r="GH101" i="3"/>
  <c r="GG128" i="3"/>
  <c r="GG105" i="3"/>
  <c r="GG126" i="3"/>
  <c r="GH99" i="3"/>
  <c r="GK59" i="3"/>
  <c r="GK83" i="3" s="1"/>
  <c r="GI61" i="3"/>
  <c r="GI85" i="3" s="1"/>
  <c r="GJ97" i="3" s="1"/>
  <c r="GG127" i="3"/>
  <c r="GH100" i="3"/>
  <c r="GG129" i="3"/>
  <c r="GH102" i="3"/>
  <c r="GO34" i="3"/>
  <c r="GJ122" i="3"/>
  <c r="GK95" i="3"/>
  <c r="GF132" i="3"/>
  <c r="GH68" i="3"/>
  <c r="GH92" i="3" s="1"/>
  <c r="GH65" i="3"/>
  <c r="GH89" i="3" s="1"/>
  <c r="GH64" i="3"/>
  <c r="GH88" i="3" s="1"/>
  <c r="GH67" i="3"/>
  <c r="GH91" i="3" s="1"/>
  <c r="GH62" i="3"/>
  <c r="GH86" i="3" s="1"/>
  <c r="GH66" i="3"/>
  <c r="GH90" i="3" s="1"/>
  <c r="GG125" i="3"/>
  <c r="GH98" i="3"/>
  <c r="GI99" i="3"/>
  <c r="GN34" i="3"/>
  <c r="GO19" i="3"/>
  <c r="GO44" i="3" s="1"/>
  <c r="GI49" i="3"/>
  <c r="GJ24" i="3" s="1"/>
  <c r="GJ37" i="3" s="1"/>
  <c r="GJ38" i="3" s="1"/>
  <c r="GB56" i="3"/>
  <c r="GC31" i="3" s="1"/>
  <c r="GB39" i="3"/>
  <c r="GE53" i="3"/>
  <c r="GF28" i="3" s="1"/>
  <c r="GF52" i="3"/>
  <c r="GG27" i="3" s="1"/>
  <c r="GC55" i="3"/>
  <c r="GD30" i="3" s="1"/>
  <c r="GG51" i="3"/>
  <c r="GH26" i="3" s="1"/>
  <c r="GD54" i="3"/>
  <c r="GE29" i="3" s="1"/>
  <c r="GH50" i="3"/>
  <c r="GI25" i="3" s="1"/>
  <c r="GI65" i="3" s="1"/>
  <c r="GI89" i="3" s="1"/>
  <c r="GJ101" i="3" s="1"/>
  <c r="GJ61" i="3"/>
  <c r="GJ85" i="3" s="1"/>
  <c r="GJ60" i="3"/>
  <c r="GJ84" i="3" s="1"/>
  <c r="GJ123" i="3" s="1"/>
  <c r="GJ48" i="3"/>
  <c r="GK23" i="3" s="1"/>
  <c r="GL46" i="3"/>
  <c r="GM21" i="3" s="1"/>
  <c r="GL22" i="3"/>
  <c r="GL47" i="3" s="1"/>
  <c r="GJ96" i="3"/>
  <c r="GM45" i="3"/>
  <c r="GN20" i="3" s="1"/>
  <c r="GO43" i="3"/>
  <c r="GP18" i="3" s="1"/>
  <c r="GP42" i="3"/>
  <c r="GQ17" i="3" s="1"/>
  <c r="GL59" i="3" l="1"/>
  <c r="GL83" i="3" s="1"/>
  <c r="GM95" i="3" s="1"/>
  <c r="GH105" i="3"/>
  <c r="GH127" i="3"/>
  <c r="GI100" i="3"/>
  <c r="GI124" i="3"/>
  <c r="GG132" i="3"/>
  <c r="GH128" i="3"/>
  <c r="GI101" i="3"/>
  <c r="GI64" i="3"/>
  <c r="GI88" i="3" s="1"/>
  <c r="GJ100" i="3" s="1"/>
  <c r="GI62" i="3"/>
  <c r="GI86" i="3" s="1"/>
  <c r="GI63" i="3"/>
  <c r="GI87" i="3" s="1"/>
  <c r="GI68" i="3"/>
  <c r="GI92" i="3" s="1"/>
  <c r="GI66" i="3"/>
  <c r="GI90" i="3" s="1"/>
  <c r="GI128" i="3"/>
  <c r="GL95" i="3"/>
  <c r="GK122" i="3"/>
  <c r="GH129" i="3"/>
  <c r="GI102" i="3"/>
  <c r="GI98" i="3"/>
  <c r="GH125" i="3"/>
  <c r="GI104" i="3"/>
  <c r="GH131" i="3"/>
  <c r="GI103" i="3"/>
  <c r="GH130" i="3"/>
  <c r="GI67" i="3"/>
  <c r="GI91" i="3" s="1"/>
  <c r="GJ124" i="3"/>
  <c r="GN45" i="3"/>
  <c r="GO20" i="3" s="1"/>
  <c r="GD55" i="3"/>
  <c r="GE30" i="3" s="1"/>
  <c r="GK48" i="3"/>
  <c r="GL23" i="3" s="1"/>
  <c r="GK60" i="3"/>
  <c r="GK84" i="3" s="1"/>
  <c r="GP43" i="3"/>
  <c r="GQ18" i="3" s="1"/>
  <c r="GM46" i="3"/>
  <c r="GN21" i="3" s="1"/>
  <c r="GM22" i="3"/>
  <c r="GI50" i="3"/>
  <c r="GJ25" i="3" s="1"/>
  <c r="GE54" i="3"/>
  <c r="GF29" i="3" s="1"/>
  <c r="GF53" i="3"/>
  <c r="GG28" i="3" s="1"/>
  <c r="GH51" i="3"/>
  <c r="GI26" i="3" s="1"/>
  <c r="GJ49" i="3"/>
  <c r="GK24" i="3" s="1"/>
  <c r="GK37" i="3" s="1"/>
  <c r="GK38" i="3" s="1"/>
  <c r="GG52" i="3"/>
  <c r="GH27" i="3" s="1"/>
  <c r="GK97" i="3"/>
  <c r="GC56" i="3"/>
  <c r="GD31" i="3" s="1"/>
  <c r="GC39" i="3"/>
  <c r="GK96" i="3"/>
  <c r="GQ42" i="3"/>
  <c r="GR17" i="3" s="1"/>
  <c r="GP19" i="3"/>
  <c r="GP44" i="3" s="1"/>
  <c r="GL122" i="3" l="1"/>
  <c r="GI127" i="3"/>
  <c r="GK61" i="3"/>
  <c r="GK85" i="3" s="1"/>
  <c r="GI131" i="3"/>
  <c r="GJ104" i="3"/>
  <c r="GI130" i="3"/>
  <c r="GJ103" i="3"/>
  <c r="GJ98" i="3"/>
  <c r="GI125" i="3"/>
  <c r="GM47" i="3"/>
  <c r="GN22" i="3" s="1"/>
  <c r="GM59" i="3"/>
  <c r="GM83" i="3" s="1"/>
  <c r="GJ65" i="3"/>
  <c r="GJ89" i="3" s="1"/>
  <c r="GJ66" i="3"/>
  <c r="GJ90" i="3" s="1"/>
  <c r="GJ68" i="3"/>
  <c r="GJ92" i="3" s="1"/>
  <c r="GJ64" i="3"/>
  <c r="GJ88" i="3" s="1"/>
  <c r="GH132" i="3"/>
  <c r="GJ67" i="3"/>
  <c r="GJ91" i="3" s="1"/>
  <c r="GP34" i="3"/>
  <c r="GI105" i="3"/>
  <c r="GI129" i="3"/>
  <c r="GJ102" i="3"/>
  <c r="GI126" i="3"/>
  <c r="GJ99" i="3"/>
  <c r="GJ63" i="3"/>
  <c r="GJ87" i="3" s="1"/>
  <c r="GK99" i="3" s="1"/>
  <c r="GJ62" i="3"/>
  <c r="GJ86" i="3" s="1"/>
  <c r="GK123" i="3"/>
  <c r="GQ43" i="3"/>
  <c r="GR18" i="3" s="1"/>
  <c r="GN46" i="3"/>
  <c r="GO21" i="3" s="1"/>
  <c r="GO46" i="3" s="1"/>
  <c r="GF54" i="3"/>
  <c r="GG29" i="3" s="1"/>
  <c r="GK49" i="3"/>
  <c r="GL24" i="3" s="1"/>
  <c r="GL37" i="3" s="1"/>
  <c r="GL38" i="3" s="1"/>
  <c r="GE55" i="3"/>
  <c r="GF30" i="3" s="1"/>
  <c r="GD56" i="3"/>
  <c r="GE31" i="3" s="1"/>
  <c r="GD39" i="3"/>
  <c r="GH52" i="3"/>
  <c r="GI27" i="3" s="1"/>
  <c r="GI51" i="3"/>
  <c r="GJ26" i="3" s="1"/>
  <c r="GL97" i="3"/>
  <c r="GG53" i="3"/>
  <c r="GH28" i="3" s="1"/>
  <c r="GJ50" i="3"/>
  <c r="GK25" i="3" s="1"/>
  <c r="GK67" i="3" s="1"/>
  <c r="GK91" i="3" s="1"/>
  <c r="GK124" i="3"/>
  <c r="GL96" i="3"/>
  <c r="GL60" i="3"/>
  <c r="GL84" i="3" s="1"/>
  <c r="GL123" i="3" s="1"/>
  <c r="GL48" i="3"/>
  <c r="GM23" i="3" s="1"/>
  <c r="GO45" i="3"/>
  <c r="GP20" i="3" s="1"/>
  <c r="GR42" i="3"/>
  <c r="GS17" i="3" s="1"/>
  <c r="GQ19" i="3"/>
  <c r="GQ44" i="3" s="1"/>
  <c r="GK98" i="3" l="1"/>
  <c r="GJ125" i="3"/>
  <c r="GK63" i="3"/>
  <c r="GK87" i="3" s="1"/>
  <c r="GK126" i="3" s="1"/>
  <c r="GL61" i="3"/>
  <c r="GL85" i="3" s="1"/>
  <c r="GM97" i="3" s="1"/>
  <c r="GK130" i="3"/>
  <c r="GL103" i="3"/>
  <c r="GJ127" i="3"/>
  <c r="GK100" i="3"/>
  <c r="GQ34" i="3"/>
  <c r="GK68" i="3"/>
  <c r="GK92" i="3" s="1"/>
  <c r="GL104" i="3" s="1"/>
  <c r="GM122" i="3"/>
  <c r="GN95" i="3"/>
  <c r="GN47" i="3"/>
  <c r="GO22" i="3" s="1"/>
  <c r="GN59" i="3"/>
  <c r="GN83" i="3" s="1"/>
  <c r="GK65" i="3"/>
  <c r="GK89" i="3" s="1"/>
  <c r="GJ129" i="3"/>
  <c r="GK102" i="3"/>
  <c r="GI132" i="3"/>
  <c r="GJ130" i="3"/>
  <c r="GK103" i="3"/>
  <c r="GK62" i="3"/>
  <c r="GK86" i="3" s="1"/>
  <c r="GK64" i="3"/>
  <c r="GK88" i="3" s="1"/>
  <c r="GJ131" i="3"/>
  <c r="GK104" i="3"/>
  <c r="GJ128" i="3"/>
  <c r="GK101" i="3"/>
  <c r="GJ105" i="3"/>
  <c r="GK66" i="3"/>
  <c r="GK90" i="3" s="1"/>
  <c r="GJ126" i="3"/>
  <c r="GL99" i="3"/>
  <c r="GL124" i="3"/>
  <c r="GM60" i="3"/>
  <c r="GM84" i="3" s="1"/>
  <c r="GM48" i="3"/>
  <c r="GN23" i="3" s="1"/>
  <c r="GP45" i="3"/>
  <c r="GQ20" i="3" s="1"/>
  <c r="GP21" i="3"/>
  <c r="GP46" i="3" s="1"/>
  <c r="GF55" i="3"/>
  <c r="GG30" i="3" s="1"/>
  <c r="GH53" i="3"/>
  <c r="GI28" i="3" s="1"/>
  <c r="GL49" i="3"/>
  <c r="GM24" i="3" s="1"/>
  <c r="GM37" i="3" s="1"/>
  <c r="GM38" i="3" s="1"/>
  <c r="GK50" i="3"/>
  <c r="GL25" i="3" s="1"/>
  <c r="GL67" i="3" s="1"/>
  <c r="GL91" i="3" s="1"/>
  <c r="GL130" i="3" s="1"/>
  <c r="GR43" i="3"/>
  <c r="GS18" i="3" s="1"/>
  <c r="GI52" i="3"/>
  <c r="GJ27" i="3" s="1"/>
  <c r="GE56" i="3"/>
  <c r="GF31" i="3" s="1"/>
  <c r="GE39" i="3"/>
  <c r="GG54" i="3"/>
  <c r="GH29" i="3" s="1"/>
  <c r="GJ51" i="3"/>
  <c r="GK26" i="3" s="1"/>
  <c r="GM96" i="3"/>
  <c r="GR19" i="3"/>
  <c r="GR44" i="3" s="1"/>
  <c r="GS42" i="3"/>
  <c r="GT17" i="3" s="1"/>
  <c r="GL100" i="3" l="1"/>
  <c r="GK127" i="3"/>
  <c r="GO59" i="3"/>
  <c r="GO83" i="3" s="1"/>
  <c r="GL65" i="3"/>
  <c r="GL89" i="3" s="1"/>
  <c r="GJ132" i="3"/>
  <c r="GK129" i="3"/>
  <c r="GL102" i="3"/>
  <c r="GL64" i="3"/>
  <c r="GL88" i="3" s="1"/>
  <c r="GL68" i="3"/>
  <c r="GL92" i="3" s="1"/>
  <c r="GL62" i="3"/>
  <c r="GL86" i="3" s="1"/>
  <c r="GM103" i="3"/>
  <c r="GO95" i="3"/>
  <c r="GN122" i="3"/>
  <c r="GR34" i="3"/>
  <c r="GL66" i="3"/>
  <c r="GL90" i="3" s="1"/>
  <c r="GK125" i="3"/>
  <c r="GL98" i="3"/>
  <c r="GL63" i="3"/>
  <c r="GL87" i="3" s="1"/>
  <c r="GK128" i="3"/>
  <c r="GL101" i="3"/>
  <c r="GK105" i="3"/>
  <c r="GM61" i="3"/>
  <c r="GM85" i="3" s="1"/>
  <c r="GM124" i="3" s="1"/>
  <c r="GK131" i="3"/>
  <c r="GM123" i="3"/>
  <c r="GM49" i="3"/>
  <c r="GN24" i="3" s="1"/>
  <c r="GN37" i="3" s="1"/>
  <c r="GN38" i="3" s="1"/>
  <c r="GI53" i="3"/>
  <c r="GJ28" i="3" s="1"/>
  <c r="GL50" i="3"/>
  <c r="GM25" i="3" s="1"/>
  <c r="GM65" i="3" s="1"/>
  <c r="GM89" i="3" s="1"/>
  <c r="GJ52" i="3"/>
  <c r="GK27" i="3" s="1"/>
  <c r="GH54" i="3"/>
  <c r="GI29" i="3" s="1"/>
  <c r="GF56" i="3"/>
  <c r="GG31" i="3" s="1"/>
  <c r="GF39" i="3"/>
  <c r="GG55" i="3"/>
  <c r="GH30" i="3" s="1"/>
  <c r="GO47" i="3"/>
  <c r="GP22" i="3" s="1"/>
  <c r="GN48" i="3"/>
  <c r="GO23" i="3" s="1"/>
  <c r="GN60" i="3"/>
  <c r="GN84" i="3" s="1"/>
  <c r="GS43" i="3"/>
  <c r="GT18" i="3" s="1"/>
  <c r="GK51" i="3"/>
  <c r="GL26" i="3" s="1"/>
  <c r="GQ45" i="3"/>
  <c r="GR20" i="3" s="1"/>
  <c r="GQ21" i="3"/>
  <c r="GQ46" i="3" s="1"/>
  <c r="GS19" i="3"/>
  <c r="GS44" i="3" s="1"/>
  <c r="GN96" i="3"/>
  <c r="GT42" i="3"/>
  <c r="GU17" i="3" s="1"/>
  <c r="GM62" i="3" l="1"/>
  <c r="GM86" i="3" s="1"/>
  <c r="GM125" i="3" s="1"/>
  <c r="GN97" i="3"/>
  <c r="GL105" i="3"/>
  <c r="GM128" i="3"/>
  <c r="GN101" i="3"/>
  <c r="GL125" i="3"/>
  <c r="GM98" i="3"/>
  <c r="GM104" i="3"/>
  <c r="GL131" i="3"/>
  <c r="GM66" i="3"/>
  <c r="GM90" i="3" s="1"/>
  <c r="GM64" i="3"/>
  <c r="GM88" i="3" s="1"/>
  <c r="GL127" i="3"/>
  <c r="GM100" i="3"/>
  <c r="GN98" i="3"/>
  <c r="GN64" i="3"/>
  <c r="GN88" i="3" s="1"/>
  <c r="GN127" i="3" s="1"/>
  <c r="GM67" i="3"/>
  <c r="GM91" i="3" s="1"/>
  <c r="GL128" i="3"/>
  <c r="GM101" i="3"/>
  <c r="GS34" i="3"/>
  <c r="GO122" i="3"/>
  <c r="GP95" i="3"/>
  <c r="GK132" i="3"/>
  <c r="GM102" i="3"/>
  <c r="GL129" i="3"/>
  <c r="GM68" i="3"/>
  <c r="GM92" i="3" s="1"/>
  <c r="GN61" i="3"/>
  <c r="GN85" i="3" s="1"/>
  <c r="GO97" i="3" s="1"/>
  <c r="GL126" i="3"/>
  <c r="GM99" i="3"/>
  <c r="GP59" i="3"/>
  <c r="GP83" i="3" s="1"/>
  <c r="GM63" i="3"/>
  <c r="GM87" i="3" s="1"/>
  <c r="GL51" i="3"/>
  <c r="GM26" i="3" s="1"/>
  <c r="GP47" i="3"/>
  <c r="GQ22" i="3" s="1"/>
  <c r="GM50" i="3"/>
  <c r="GN25" i="3" s="1"/>
  <c r="GN65" i="3" s="1"/>
  <c r="GN89" i="3" s="1"/>
  <c r="GI54" i="3"/>
  <c r="GJ29" i="3" s="1"/>
  <c r="GH55" i="3"/>
  <c r="GI30" i="3" s="1"/>
  <c r="GT43" i="3"/>
  <c r="GU18" i="3" s="1"/>
  <c r="GU43" i="3" s="1"/>
  <c r="GR45" i="3"/>
  <c r="GS20" i="3" s="1"/>
  <c r="GG56" i="3"/>
  <c r="GH31" i="3" s="1"/>
  <c r="GG39" i="3"/>
  <c r="GO48" i="3"/>
  <c r="GP23" i="3" s="1"/>
  <c r="GO60" i="3"/>
  <c r="GO84" i="3" s="1"/>
  <c r="GN49" i="3"/>
  <c r="GO24" i="3" s="1"/>
  <c r="GO37" i="3" s="1"/>
  <c r="GO38" i="3" s="1"/>
  <c r="GJ53" i="3"/>
  <c r="GK28" i="3" s="1"/>
  <c r="GO96" i="3"/>
  <c r="GR21" i="3"/>
  <c r="GR46" i="3" s="1"/>
  <c r="GK52" i="3"/>
  <c r="GL27" i="3" s="1"/>
  <c r="GN123" i="3"/>
  <c r="GU42" i="3"/>
  <c r="GV17" i="3" s="1"/>
  <c r="GT19" i="3"/>
  <c r="GT44" i="3" s="1"/>
  <c r="GN68" i="3" l="1"/>
  <c r="GN92" i="3" s="1"/>
  <c r="GN131" i="3" s="1"/>
  <c r="GN124" i="3"/>
  <c r="GN63" i="3"/>
  <c r="GN87" i="3" s="1"/>
  <c r="GO99" i="3" s="1"/>
  <c r="GN66" i="3"/>
  <c r="GN90" i="3" s="1"/>
  <c r="GN129" i="3" s="1"/>
  <c r="GN62" i="3"/>
  <c r="GN86" i="3" s="1"/>
  <c r="GN125" i="3" s="1"/>
  <c r="GO61" i="3"/>
  <c r="GO85" i="3" s="1"/>
  <c r="GP97" i="3" s="1"/>
  <c r="GN128" i="3"/>
  <c r="GO101" i="3"/>
  <c r="GM131" i="3"/>
  <c r="GN104" i="3"/>
  <c r="GM129" i="3"/>
  <c r="GN102" i="3"/>
  <c r="GO100" i="3"/>
  <c r="GN67" i="3"/>
  <c r="GN91" i="3" s="1"/>
  <c r="GM130" i="3"/>
  <c r="GN103" i="3"/>
  <c r="GM126" i="3"/>
  <c r="GN99" i="3"/>
  <c r="GM105" i="3"/>
  <c r="GL132" i="3"/>
  <c r="GQ47" i="3"/>
  <c r="GR22" i="3" s="1"/>
  <c r="GQ59" i="3"/>
  <c r="GQ83" i="3" s="1"/>
  <c r="GQ95" i="3"/>
  <c r="GP122" i="3"/>
  <c r="GT34" i="3"/>
  <c r="GO104" i="3"/>
  <c r="GM127" i="3"/>
  <c r="GN100" i="3"/>
  <c r="GN126" i="3"/>
  <c r="GL52" i="3"/>
  <c r="GM27" i="3" s="1"/>
  <c r="GO49" i="3"/>
  <c r="GP24" i="3" s="1"/>
  <c r="GP37" i="3" s="1"/>
  <c r="GP38" i="3" s="1"/>
  <c r="GI55" i="3"/>
  <c r="GJ30" i="3" s="1"/>
  <c r="GP60" i="3"/>
  <c r="GP84" i="3" s="1"/>
  <c r="GP48" i="3"/>
  <c r="GQ23" i="3" s="1"/>
  <c r="GP96" i="3"/>
  <c r="GJ54" i="3"/>
  <c r="GK29" i="3" s="1"/>
  <c r="GM51" i="3"/>
  <c r="GN26" i="3" s="1"/>
  <c r="GS45" i="3"/>
  <c r="GT20" i="3" s="1"/>
  <c r="GS21" i="3"/>
  <c r="GK53" i="3"/>
  <c r="GL28" i="3" s="1"/>
  <c r="GU19" i="3"/>
  <c r="GU34" i="3" s="1"/>
  <c r="GH56" i="3"/>
  <c r="GI31" i="3" s="1"/>
  <c r="GH39" i="3"/>
  <c r="GN50" i="3"/>
  <c r="GO25" i="3" s="1"/>
  <c r="GO123" i="3"/>
  <c r="GV18" i="3"/>
  <c r="GV42" i="3"/>
  <c r="GW17" i="3" s="1"/>
  <c r="GO98" i="3" l="1"/>
  <c r="GO102" i="3"/>
  <c r="GN105" i="3"/>
  <c r="GM132" i="3"/>
  <c r="GO124" i="3"/>
  <c r="GN130" i="3"/>
  <c r="GN132" i="3" s="1"/>
  <c r="GO103" i="3"/>
  <c r="GO105" i="3" s="1"/>
  <c r="GQ122" i="3"/>
  <c r="GR95" i="3"/>
  <c r="GP61" i="3"/>
  <c r="GP85" i="3" s="1"/>
  <c r="GP124" i="3" s="1"/>
  <c r="GR47" i="3"/>
  <c r="GS22" i="3" s="1"/>
  <c r="GR59" i="3"/>
  <c r="GR83" i="3" s="1"/>
  <c r="GS95" i="3" s="1"/>
  <c r="GO63" i="3"/>
  <c r="GO87" i="3" s="1"/>
  <c r="GO65" i="3"/>
  <c r="GO89" i="3" s="1"/>
  <c r="GO67" i="3"/>
  <c r="GO91" i="3" s="1"/>
  <c r="GP103" i="3" s="1"/>
  <c r="GO64" i="3"/>
  <c r="GO88" i="3" s="1"/>
  <c r="GO68" i="3"/>
  <c r="GO92" i="3" s="1"/>
  <c r="GO66" i="3"/>
  <c r="GO90" i="3" s="1"/>
  <c r="GO62" i="3"/>
  <c r="GO86" i="3" s="1"/>
  <c r="GN51" i="3"/>
  <c r="GO26" i="3" s="1"/>
  <c r="GT45" i="3"/>
  <c r="GU20" i="3" s="1"/>
  <c r="GO50" i="3"/>
  <c r="GP25" i="3" s="1"/>
  <c r="GJ55" i="3"/>
  <c r="GK30" i="3" s="1"/>
  <c r="GL53" i="3"/>
  <c r="GM28" i="3" s="1"/>
  <c r="GK54" i="3"/>
  <c r="GL29" i="3" s="1"/>
  <c r="GP49" i="3"/>
  <c r="GQ24" i="3" s="1"/>
  <c r="GQ37" i="3" s="1"/>
  <c r="GQ38" i="3" s="1"/>
  <c r="GQ48" i="3"/>
  <c r="GR23" i="3" s="1"/>
  <c r="GQ60" i="3"/>
  <c r="GQ84" i="3" s="1"/>
  <c r="GU44" i="3"/>
  <c r="GV19" i="3" s="1"/>
  <c r="GV34" i="3" s="1"/>
  <c r="GV43" i="3"/>
  <c r="GW18" i="3" s="1"/>
  <c r="GM52" i="3"/>
  <c r="GN27" i="3" s="1"/>
  <c r="GQ96" i="3"/>
  <c r="GI56" i="3"/>
  <c r="GJ31" i="3" s="1"/>
  <c r="GI39" i="3"/>
  <c r="GP123" i="3"/>
  <c r="GS46" i="3"/>
  <c r="GT21" i="3" s="1"/>
  <c r="GW42" i="3"/>
  <c r="GX17" i="3" s="1"/>
  <c r="GQ97" i="3" l="1"/>
  <c r="GO130" i="3"/>
  <c r="GS59" i="3"/>
  <c r="GS83" i="3" s="1"/>
  <c r="GS122" i="3" s="1"/>
  <c r="GO128" i="3"/>
  <c r="GP101" i="3"/>
  <c r="GO131" i="3"/>
  <c r="GP104" i="3"/>
  <c r="GP63" i="3"/>
  <c r="GP87" i="3" s="1"/>
  <c r="GP67" i="3"/>
  <c r="GP91" i="3" s="1"/>
  <c r="GQ103" i="3" s="1"/>
  <c r="GP64" i="3"/>
  <c r="GP88" i="3" s="1"/>
  <c r="GR122" i="3"/>
  <c r="GP65" i="3"/>
  <c r="GP89" i="3" s="1"/>
  <c r="GP62" i="3"/>
  <c r="GP86" i="3" s="1"/>
  <c r="GO129" i="3"/>
  <c r="GP102" i="3"/>
  <c r="GO126" i="3"/>
  <c r="GP99" i="3"/>
  <c r="GP68" i="3"/>
  <c r="GP92" i="3" s="1"/>
  <c r="GP98" i="3"/>
  <c r="GO125" i="3"/>
  <c r="GO127" i="3"/>
  <c r="GP100" i="3"/>
  <c r="GQ61" i="3"/>
  <c r="GQ85" i="3" s="1"/>
  <c r="GR97" i="3" s="1"/>
  <c r="GP66" i="3"/>
  <c r="GP90" i="3" s="1"/>
  <c r="GQ123" i="3"/>
  <c r="GR60" i="3"/>
  <c r="GR84" i="3" s="1"/>
  <c r="GR48" i="3"/>
  <c r="GS23" i="3" s="1"/>
  <c r="GQ49" i="3"/>
  <c r="GR24" i="3" s="1"/>
  <c r="GR37" i="3" s="1"/>
  <c r="GR38" i="3" s="1"/>
  <c r="GK55" i="3"/>
  <c r="GL30" i="3" s="1"/>
  <c r="GL54" i="3"/>
  <c r="GM29" i="3" s="1"/>
  <c r="GT46" i="3"/>
  <c r="GU21" i="3" s="1"/>
  <c r="GN52" i="3"/>
  <c r="GO27" i="3" s="1"/>
  <c r="GW43" i="3"/>
  <c r="GX18" i="3" s="1"/>
  <c r="GP50" i="3"/>
  <c r="GQ25" i="3" s="1"/>
  <c r="GQ64" i="3" s="1"/>
  <c r="GQ88" i="3" s="1"/>
  <c r="GO51" i="3"/>
  <c r="GP26" i="3" s="1"/>
  <c r="GM53" i="3"/>
  <c r="GN28" i="3" s="1"/>
  <c r="GR96" i="3"/>
  <c r="GJ56" i="3"/>
  <c r="GK31" i="3" s="1"/>
  <c r="GJ39" i="3"/>
  <c r="GV44" i="3"/>
  <c r="GW19" i="3" s="1"/>
  <c r="GW34" i="3" s="1"/>
  <c r="GS47" i="3"/>
  <c r="GT22" i="3" s="1"/>
  <c r="GU45" i="3"/>
  <c r="GV20" i="3" s="1"/>
  <c r="GX42" i="3"/>
  <c r="GY17" i="3" s="1"/>
  <c r="GP130" i="3" l="1"/>
  <c r="GQ124" i="3"/>
  <c r="GQ63" i="3"/>
  <c r="GQ87" i="3" s="1"/>
  <c r="GQ126" i="3" s="1"/>
  <c r="GQ127" i="3"/>
  <c r="GR100" i="3"/>
  <c r="GP128" i="3"/>
  <c r="GQ101" i="3"/>
  <c r="GQ62" i="3"/>
  <c r="GQ86" i="3" s="1"/>
  <c r="GR98" i="3" s="1"/>
  <c r="GP127" i="3"/>
  <c r="GQ100" i="3"/>
  <c r="GO132" i="3"/>
  <c r="GP131" i="3"/>
  <c r="GQ104" i="3"/>
  <c r="GT95" i="3"/>
  <c r="GP125" i="3"/>
  <c r="GQ98" i="3"/>
  <c r="GQ67" i="3"/>
  <c r="GQ91" i="3" s="1"/>
  <c r="GR103" i="3" s="1"/>
  <c r="GQ66" i="3"/>
  <c r="GQ90" i="3" s="1"/>
  <c r="GQ68" i="3"/>
  <c r="GQ92" i="3" s="1"/>
  <c r="GR61" i="3"/>
  <c r="GR85" i="3" s="1"/>
  <c r="GS97" i="3" s="1"/>
  <c r="GQ65" i="3"/>
  <c r="GQ89" i="3" s="1"/>
  <c r="GP129" i="3"/>
  <c r="GQ102" i="3"/>
  <c r="GP126" i="3"/>
  <c r="GQ99" i="3"/>
  <c r="GP105" i="3"/>
  <c r="GT59" i="3"/>
  <c r="GT83" i="3" s="1"/>
  <c r="GQ50" i="3"/>
  <c r="GR25" i="3" s="1"/>
  <c r="GR64" i="3" s="1"/>
  <c r="GR88" i="3" s="1"/>
  <c r="GR127" i="3" s="1"/>
  <c r="GV45" i="3"/>
  <c r="GW20" i="3" s="1"/>
  <c r="GM54" i="3"/>
  <c r="GN29" i="3" s="1"/>
  <c r="GT47" i="3"/>
  <c r="GU22" i="3" s="1"/>
  <c r="GR49" i="3"/>
  <c r="GS24" i="3" s="1"/>
  <c r="GS49" i="3" s="1"/>
  <c r="GX43" i="3"/>
  <c r="GY18" i="3" s="1"/>
  <c r="GW44" i="3"/>
  <c r="GX19" i="3" s="1"/>
  <c r="GX44" i="3" s="1"/>
  <c r="GP51" i="3"/>
  <c r="GQ26" i="3" s="1"/>
  <c r="GL55" i="3"/>
  <c r="GM30" i="3" s="1"/>
  <c r="GS48" i="3"/>
  <c r="GT23" i="3" s="1"/>
  <c r="GS60" i="3"/>
  <c r="GS84" i="3" s="1"/>
  <c r="GS96" i="3"/>
  <c r="GK56" i="3"/>
  <c r="GL31" i="3" s="1"/>
  <c r="GK39" i="3"/>
  <c r="GN53" i="3"/>
  <c r="GO28" i="3" s="1"/>
  <c r="GO52" i="3"/>
  <c r="GP27" i="3" s="1"/>
  <c r="GU46" i="3"/>
  <c r="GV21" i="3" s="1"/>
  <c r="GR123" i="3"/>
  <c r="GY42" i="3"/>
  <c r="GZ17" i="3" s="1"/>
  <c r="GR124" i="3" l="1"/>
  <c r="GR99" i="3"/>
  <c r="GU95" i="3"/>
  <c r="GT122" i="3"/>
  <c r="GR101" i="3"/>
  <c r="GQ128" i="3"/>
  <c r="GQ105" i="3"/>
  <c r="GP132" i="3"/>
  <c r="GQ130" i="3"/>
  <c r="GR66" i="3"/>
  <c r="GR90" i="3" s="1"/>
  <c r="GR129" i="3" s="1"/>
  <c r="GR65" i="3"/>
  <c r="GR89" i="3" s="1"/>
  <c r="GR128" i="3" s="1"/>
  <c r="GR67" i="3"/>
  <c r="GR91" i="3" s="1"/>
  <c r="GR130" i="3" s="1"/>
  <c r="GR68" i="3"/>
  <c r="GR92" i="3" s="1"/>
  <c r="GR131" i="3" s="1"/>
  <c r="GS61" i="3"/>
  <c r="GS85" i="3" s="1"/>
  <c r="GT97" i="3" s="1"/>
  <c r="GX34" i="3"/>
  <c r="GU59" i="3"/>
  <c r="GU83" i="3" s="1"/>
  <c r="GQ131" i="3"/>
  <c r="GR104" i="3"/>
  <c r="GR62" i="3"/>
  <c r="GR86" i="3" s="1"/>
  <c r="GR63" i="3"/>
  <c r="GR87" i="3" s="1"/>
  <c r="GQ129" i="3"/>
  <c r="GR102" i="3"/>
  <c r="GQ125" i="3"/>
  <c r="GY34" i="3"/>
  <c r="GS100" i="3"/>
  <c r="GS37" i="3"/>
  <c r="GS38" i="3" s="1"/>
  <c r="GS123" i="3"/>
  <c r="GW45" i="3"/>
  <c r="GX20" i="3" s="1"/>
  <c r="GU47" i="3"/>
  <c r="GV22" i="3" s="1"/>
  <c r="GV47" i="3" s="1"/>
  <c r="GQ51" i="3"/>
  <c r="GR26" i="3" s="1"/>
  <c r="GP52" i="3"/>
  <c r="GQ27" i="3" s="1"/>
  <c r="GN54" i="3"/>
  <c r="GO29" i="3" s="1"/>
  <c r="GY43" i="3"/>
  <c r="GZ18" i="3" s="1"/>
  <c r="GY19" i="3"/>
  <c r="GY44" i="3" s="1"/>
  <c r="GV46" i="3"/>
  <c r="GW21" i="3" s="1"/>
  <c r="GT48" i="3"/>
  <c r="GU23" i="3" s="1"/>
  <c r="GT60" i="3"/>
  <c r="GT84" i="3" s="1"/>
  <c r="GT24" i="3"/>
  <c r="GT37" i="3" s="1"/>
  <c r="GT38" i="3" s="1"/>
  <c r="GR50" i="3"/>
  <c r="GS25" i="3" s="1"/>
  <c r="GO53" i="3"/>
  <c r="GP28" i="3" s="1"/>
  <c r="GM55" i="3"/>
  <c r="GN30" i="3" s="1"/>
  <c r="GT96" i="3"/>
  <c r="GL56" i="3"/>
  <c r="GM31" i="3" s="1"/>
  <c r="GL39" i="3"/>
  <c r="GZ42" i="3"/>
  <c r="HA17" i="3" s="1"/>
  <c r="GS103" i="3" l="1"/>
  <c r="GS102" i="3"/>
  <c r="GR105" i="3"/>
  <c r="GS101" i="3"/>
  <c r="GQ132" i="3"/>
  <c r="GS104" i="3"/>
  <c r="GS124" i="3"/>
  <c r="GT61" i="3"/>
  <c r="GT85" i="3" s="1"/>
  <c r="GU97" i="3" s="1"/>
  <c r="GV59" i="3"/>
  <c r="GV83" i="3" s="1"/>
  <c r="GV122" i="3" s="1"/>
  <c r="GR126" i="3"/>
  <c r="GS99" i="3"/>
  <c r="GU122" i="3"/>
  <c r="GV95" i="3"/>
  <c r="GS67" i="3"/>
  <c r="GS91" i="3" s="1"/>
  <c r="GS65" i="3"/>
  <c r="GS89" i="3" s="1"/>
  <c r="GS63" i="3"/>
  <c r="GS87" i="3" s="1"/>
  <c r="GS68" i="3"/>
  <c r="GS92" i="3" s="1"/>
  <c r="GS66" i="3"/>
  <c r="GS90" i="3" s="1"/>
  <c r="GS62" i="3"/>
  <c r="GS86" i="3" s="1"/>
  <c r="GS64" i="3"/>
  <c r="GS88" i="3" s="1"/>
  <c r="GR125" i="3"/>
  <c r="GS98" i="3"/>
  <c r="GZ43" i="3"/>
  <c r="HA18" i="3" s="1"/>
  <c r="GQ52" i="3"/>
  <c r="GR27" i="3" s="1"/>
  <c r="GO54" i="3"/>
  <c r="GP29" i="3" s="1"/>
  <c r="GU60" i="3"/>
  <c r="GU84" i="3" s="1"/>
  <c r="GU48" i="3"/>
  <c r="GV23" i="3" s="1"/>
  <c r="GP53" i="3"/>
  <c r="GQ28" i="3" s="1"/>
  <c r="GM56" i="3"/>
  <c r="GN31" i="3" s="1"/>
  <c r="GM39" i="3"/>
  <c r="GT49" i="3"/>
  <c r="GU24" i="3" s="1"/>
  <c r="GU37" i="3" s="1"/>
  <c r="GU38" i="3" s="1"/>
  <c r="GN55" i="3"/>
  <c r="GO30" i="3" s="1"/>
  <c r="GW46" i="3"/>
  <c r="GX21" i="3" s="1"/>
  <c r="GR51" i="3"/>
  <c r="GS26" i="3" s="1"/>
  <c r="GS50" i="3"/>
  <c r="GT25" i="3" s="1"/>
  <c r="GT63" i="3" s="1"/>
  <c r="GT87" i="3" s="1"/>
  <c r="GX45" i="3"/>
  <c r="GY20" i="3" s="1"/>
  <c r="GW22" i="3"/>
  <c r="GW59" i="3" s="1"/>
  <c r="GW83" i="3" s="1"/>
  <c r="GU96" i="3"/>
  <c r="GT123" i="3"/>
  <c r="GZ19" i="3"/>
  <c r="GZ44" i="3" s="1"/>
  <c r="HA42" i="3"/>
  <c r="GT126" i="3" l="1"/>
  <c r="GT124" i="3"/>
  <c r="GW95" i="3"/>
  <c r="GS105" i="3"/>
  <c r="GR132" i="3"/>
  <c r="GU61" i="3"/>
  <c r="GU85" i="3" s="1"/>
  <c r="GV97" i="3" s="1"/>
  <c r="GZ34" i="3"/>
  <c r="GX95" i="3"/>
  <c r="GW122" i="3"/>
  <c r="GS131" i="3"/>
  <c r="GT104" i="3"/>
  <c r="GS127" i="3"/>
  <c r="GT100" i="3"/>
  <c r="GS129" i="3"/>
  <c r="GT102" i="3"/>
  <c r="GT99" i="3"/>
  <c r="GS126" i="3"/>
  <c r="GU99" i="3"/>
  <c r="GS128" i="3"/>
  <c r="GT101" i="3"/>
  <c r="GS125" i="3"/>
  <c r="GT98" i="3"/>
  <c r="GS130" i="3"/>
  <c r="GT103" i="3"/>
  <c r="GT62" i="3"/>
  <c r="GT86" i="3" s="1"/>
  <c r="GU98" i="3" s="1"/>
  <c r="GT68" i="3"/>
  <c r="GT92" i="3" s="1"/>
  <c r="GT66" i="3"/>
  <c r="GT90" i="3" s="1"/>
  <c r="GT64" i="3"/>
  <c r="GT88" i="3" s="1"/>
  <c r="GU100" i="3" s="1"/>
  <c r="GT67" i="3"/>
  <c r="GT91" i="3" s="1"/>
  <c r="GT65" i="3"/>
  <c r="GT89" i="3" s="1"/>
  <c r="GU123" i="3"/>
  <c r="GO55" i="3"/>
  <c r="GP30" i="3" s="1"/>
  <c r="GV48" i="3"/>
  <c r="GW23" i="3" s="1"/>
  <c r="GV60" i="3"/>
  <c r="GV84" i="3" s="1"/>
  <c r="GU49" i="3"/>
  <c r="GV24" i="3" s="1"/>
  <c r="GV37" i="3" s="1"/>
  <c r="GV38" i="3" s="1"/>
  <c r="GP54" i="3"/>
  <c r="GQ29" i="3" s="1"/>
  <c r="GQ53" i="3"/>
  <c r="GR28" i="3" s="1"/>
  <c r="GR52" i="3"/>
  <c r="GS27" i="3" s="1"/>
  <c r="GX46" i="3"/>
  <c r="GY21" i="3" s="1"/>
  <c r="GW47" i="3"/>
  <c r="GX22" i="3" s="1"/>
  <c r="GT50" i="3"/>
  <c r="GU25" i="3" s="1"/>
  <c r="HA43" i="3"/>
  <c r="GN56" i="3"/>
  <c r="GO31" i="3" s="1"/>
  <c r="GN39" i="3"/>
  <c r="GY45" i="3"/>
  <c r="GZ20" i="3" s="1"/>
  <c r="GV96" i="3"/>
  <c r="HA19" i="3"/>
  <c r="HA34" i="3" s="1"/>
  <c r="GS51" i="3"/>
  <c r="GT26" i="3" s="1"/>
  <c r="GU124" i="3" l="1"/>
  <c r="GS132" i="3"/>
  <c r="GT105" i="3"/>
  <c r="GV61" i="3"/>
  <c r="GV85" i="3" s="1"/>
  <c r="GU68" i="3"/>
  <c r="GU92" i="3" s="1"/>
  <c r="GU67" i="3"/>
  <c r="GU91" i="3" s="1"/>
  <c r="GU65" i="3"/>
  <c r="GU89" i="3" s="1"/>
  <c r="GU62" i="3"/>
  <c r="GU86" i="3" s="1"/>
  <c r="GU64" i="3"/>
  <c r="GU88" i="3" s="1"/>
  <c r="GV100" i="3" s="1"/>
  <c r="GU66" i="3"/>
  <c r="GU90" i="3" s="1"/>
  <c r="GU63" i="3"/>
  <c r="GU87" i="3" s="1"/>
  <c r="GX59" i="3"/>
  <c r="GX83" i="3" s="1"/>
  <c r="GT129" i="3"/>
  <c r="GU102" i="3"/>
  <c r="GT131" i="3"/>
  <c r="GU104" i="3"/>
  <c r="GT128" i="3"/>
  <c r="GU101" i="3"/>
  <c r="GT130" i="3"/>
  <c r="GU103" i="3"/>
  <c r="GT127" i="3"/>
  <c r="GT125" i="3"/>
  <c r="GV124" i="3"/>
  <c r="GX47" i="3"/>
  <c r="GY22" i="3" s="1"/>
  <c r="GO56" i="3"/>
  <c r="GP31" i="3" s="1"/>
  <c r="GO39" i="3"/>
  <c r="GR53" i="3"/>
  <c r="GS28" i="3" s="1"/>
  <c r="GV49" i="3"/>
  <c r="GW24" i="3" s="1"/>
  <c r="GW37" i="3" s="1"/>
  <c r="GW38" i="3" s="1"/>
  <c r="GZ45" i="3"/>
  <c r="HA20" i="3" s="1"/>
  <c r="GW60" i="3"/>
  <c r="GW84" i="3" s="1"/>
  <c r="GW48" i="3"/>
  <c r="GX23" i="3" s="1"/>
  <c r="GQ54" i="3"/>
  <c r="GR29" i="3" s="1"/>
  <c r="GT51" i="3"/>
  <c r="GU26" i="3" s="1"/>
  <c r="GS52" i="3"/>
  <c r="GT27" i="3" s="1"/>
  <c r="GP55" i="3"/>
  <c r="GQ30" i="3" s="1"/>
  <c r="GY46" i="3"/>
  <c r="GZ21" i="3" s="1"/>
  <c r="GZ46" i="3" s="1"/>
  <c r="GW96" i="3"/>
  <c r="GV123" i="3"/>
  <c r="HA44" i="3"/>
  <c r="GW97" i="3"/>
  <c r="GU50" i="3"/>
  <c r="GV25" i="3" s="1"/>
  <c r="GV68" i="3" s="1"/>
  <c r="GV92" i="3" s="1"/>
  <c r="GV65" i="3" l="1"/>
  <c r="GV89" i="3" s="1"/>
  <c r="GV128" i="3" s="1"/>
  <c r="GV64" i="3"/>
  <c r="GV88" i="3" s="1"/>
  <c r="GV127" i="3" s="1"/>
  <c r="GV66" i="3"/>
  <c r="GV90" i="3" s="1"/>
  <c r="GW102" i="3" s="1"/>
  <c r="GV67" i="3"/>
  <c r="GV91" i="3" s="1"/>
  <c r="GV130" i="3" s="1"/>
  <c r="GV62" i="3"/>
  <c r="GV86" i="3" s="1"/>
  <c r="GW98" i="3" s="1"/>
  <c r="GV63" i="3"/>
  <c r="GV87" i="3" s="1"/>
  <c r="GV126" i="3" s="1"/>
  <c r="GW104" i="3"/>
  <c r="GV131" i="3"/>
  <c r="GU127" i="3"/>
  <c r="GY95" i="3"/>
  <c r="GX122" i="3"/>
  <c r="GW61" i="3"/>
  <c r="GW85" i="3" s="1"/>
  <c r="GW124" i="3" s="1"/>
  <c r="GU129" i="3"/>
  <c r="GV102" i="3"/>
  <c r="GU125" i="3"/>
  <c r="GV98" i="3"/>
  <c r="GT132" i="3"/>
  <c r="GU105" i="3"/>
  <c r="GU128" i="3"/>
  <c r="GV101" i="3"/>
  <c r="GY59" i="3"/>
  <c r="GY83" i="3" s="1"/>
  <c r="GZ95" i="3" s="1"/>
  <c r="GU126" i="3"/>
  <c r="GV99" i="3"/>
  <c r="GW101" i="3"/>
  <c r="GU130" i="3"/>
  <c r="GV103" i="3"/>
  <c r="GU131" i="3"/>
  <c r="GV104" i="3"/>
  <c r="HA21" i="3"/>
  <c r="HA46" i="3" s="1"/>
  <c r="GR54" i="3"/>
  <c r="GS29" i="3" s="1"/>
  <c r="GX60" i="3"/>
  <c r="GX84" i="3" s="1"/>
  <c r="GX48" i="3"/>
  <c r="GY23" i="3" s="1"/>
  <c r="GS53" i="3"/>
  <c r="GT28" i="3" s="1"/>
  <c r="GV50" i="3"/>
  <c r="GW25" i="3" s="1"/>
  <c r="GW63" i="3" s="1"/>
  <c r="GW87" i="3" s="1"/>
  <c r="GT52" i="3"/>
  <c r="GU27" i="3" s="1"/>
  <c r="GU51" i="3"/>
  <c r="GV26" i="3" s="1"/>
  <c r="GQ55" i="3"/>
  <c r="GR30" i="3" s="1"/>
  <c r="HA45" i="3"/>
  <c r="GX96" i="3"/>
  <c r="GW49" i="3"/>
  <c r="GX24" i="3" s="1"/>
  <c r="GW123" i="3"/>
  <c r="GP56" i="3"/>
  <c r="GQ31" i="3" s="1"/>
  <c r="GP39" i="3"/>
  <c r="GY47" i="3"/>
  <c r="GZ22" i="3" s="1"/>
  <c r="GW100" i="3" l="1"/>
  <c r="GV125" i="3"/>
  <c r="GW103" i="3"/>
  <c r="GV129" i="3"/>
  <c r="GW99" i="3"/>
  <c r="GW126" i="3"/>
  <c r="GW65" i="3"/>
  <c r="GW89" i="3" s="1"/>
  <c r="GW128" i="3" s="1"/>
  <c r="GX97" i="3"/>
  <c r="GX37" i="3"/>
  <c r="GX38" i="3" s="1"/>
  <c r="GX61" i="3"/>
  <c r="GX85" i="3" s="1"/>
  <c r="GX124" i="3" s="1"/>
  <c r="GU132" i="3"/>
  <c r="GW66" i="3"/>
  <c r="GW90" i="3" s="1"/>
  <c r="GW68" i="3"/>
  <c r="GW92" i="3" s="1"/>
  <c r="GW62" i="3"/>
  <c r="GW86" i="3" s="1"/>
  <c r="GW67" i="3"/>
  <c r="GW91" i="3" s="1"/>
  <c r="GV105" i="3"/>
  <c r="GY122" i="3"/>
  <c r="GX99" i="3"/>
  <c r="GZ59" i="3"/>
  <c r="GZ83" i="3" s="1"/>
  <c r="HA95" i="3" s="1"/>
  <c r="F110" i="3" s="1"/>
  <c r="I110" i="3" s="1"/>
  <c r="GW64" i="3"/>
  <c r="GW88" i="3" s="1"/>
  <c r="GX123" i="3"/>
  <c r="N95" i="3"/>
  <c r="E77" i="9" s="1" a="1"/>
  <c r="E77" i="9" s="1"/>
  <c r="O95" i="3"/>
  <c r="F77" i="9" s="1" a="1"/>
  <c r="F77" i="9" s="1"/>
  <c r="P95" i="3"/>
  <c r="G77" i="9" s="1" a="1"/>
  <c r="G77" i="9" s="1"/>
  <c r="W95" i="3"/>
  <c r="N77" i="9" s="1" a="1"/>
  <c r="N77" i="9" s="1"/>
  <c r="X95" i="3"/>
  <c r="Y95" i="3"/>
  <c r="Z95" i="3"/>
  <c r="AA95" i="3"/>
  <c r="GU52" i="3"/>
  <c r="GV27" i="3" s="1"/>
  <c r="GR55" i="3"/>
  <c r="GS30" i="3" s="1"/>
  <c r="GW50" i="3"/>
  <c r="GX25" i="3" s="1"/>
  <c r="GS54" i="3"/>
  <c r="GT29" i="3" s="1"/>
  <c r="GX49" i="3"/>
  <c r="GY24" i="3" s="1"/>
  <c r="GY37" i="3" s="1"/>
  <c r="GY38" i="3" s="1"/>
  <c r="GQ56" i="3"/>
  <c r="GR31" i="3" s="1"/>
  <c r="GQ39" i="3"/>
  <c r="GY60" i="3"/>
  <c r="GY84" i="3" s="1"/>
  <c r="GY48" i="3"/>
  <c r="GZ23" i="3" s="1"/>
  <c r="GV51" i="3"/>
  <c r="GW26" i="3" s="1"/>
  <c r="GZ47" i="3"/>
  <c r="HA22" i="3" s="1"/>
  <c r="GY96" i="3"/>
  <c r="GT53" i="3"/>
  <c r="GU28" i="3" s="1"/>
  <c r="GW105" i="3" l="1"/>
  <c r="GV132" i="3"/>
  <c r="GX101" i="3"/>
  <c r="GY97" i="3"/>
  <c r="GX62" i="3"/>
  <c r="GX86" i="3" s="1"/>
  <c r="GY98" i="3" s="1"/>
  <c r="GX63" i="3"/>
  <c r="GX87" i="3" s="1"/>
  <c r="GX65" i="3"/>
  <c r="GX89" i="3" s="1"/>
  <c r="GX67" i="3"/>
  <c r="GX91" i="3" s="1"/>
  <c r="GX68" i="3"/>
  <c r="GX92" i="3" s="1"/>
  <c r="GY104" i="3" s="1"/>
  <c r="GX64" i="3"/>
  <c r="GX88" i="3" s="1"/>
  <c r="GY100" i="3" s="1"/>
  <c r="GW129" i="3"/>
  <c r="GX102" i="3"/>
  <c r="GY61" i="3"/>
  <c r="GY85" i="3" s="1"/>
  <c r="GY124" i="3" s="1"/>
  <c r="GW125" i="3"/>
  <c r="GX98" i="3"/>
  <c r="GZ122" i="3"/>
  <c r="AB95" i="3"/>
  <c r="GW131" i="3"/>
  <c r="GX104" i="3"/>
  <c r="GW127" i="3"/>
  <c r="GX100" i="3"/>
  <c r="GX66" i="3"/>
  <c r="GX90" i="3" s="1"/>
  <c r="GW130" i="3"/>
  <c r="GX103" i="3"/>
  <c r="HA59" i="3"/>
  <c r="HA83" i="3" s="1"/>
  <c r="AR110" i="3"/>
  <c r="BL110" i="3"/>
  <c r="CF110" i="3"/>
  <c r="CZ110" i="3"/>
  <c r="DT110" i="3"/>
  <c r="EN110" i="3"/>
  <c r="FH110" i="3"/>
  <c r="GB110" i="3"/>
  <c r="GV110" i="3"/>
  <c r="AS110" i="3"/>
  <c r="BM110" i="3"/>
  <c r="CG110" i="3"/>
  <c r="DA110" i="3"/>
  <c r="DU110" i="3"/>
  <c r="EO110" i="3"/>
  <c r="FI110" i="3"/>
  <c r="GC110" i="3"/>
  <c r="GW110" i="3"/>
  <c r="CH110" i="3"/>
  <c r="FJ110" i="3"/>
  <c r="AU110" i="3"/>
  <c r="BO110" i="3"/>
  <c r="CI110" i="3"/>
  <c r="DC110" i="3"/>
  <c r="DW110" i="3"/>
  <c r="EQ110" i="3"/>
  <c r="FK110" i="3"/>
  <c r="GE110" i="3"/>
  <c r="GY110" i="3"/>
  <c r="DY110" i="3"/>
  <c r="FM110" i="3"/>
  <c r="HA110" i="3"/>
  <c r="AX110" i="3"/>
  <c r="DF110" i="3"/>
  <c r="ET110" i="3"/>
  <c r="GH110" i="3"/>
  <c r="AD110" i="3"/>
  <c r="AY110" i="3"/>
  <c r="BS110" i="3"/>
  <c r="CM110" i="3"/>
  <c r="DG110" i="3"/>
  <c r="EA110" i="3"/>
  <c r="EU110" i="3"/>
  <c r="FO110" i="3"/>
  <c r="GI110" i="3"/>
  <c r="AF110" i="3"/>
  <c r="AZ110" i="3"/>
  <c r="BT110" i="3"/>
  <c r="DH110" i="3"/>
  <c r="EB110" i="3"/>
  <c r="EV110" i="3"/>
  <c r="FP110" i="3"/>
  <c r="GJ110" i="3"/>
  <c r="AO110" i="3"/>
  <c r="BA110" i="3"/>
  <c r="BU110" i="3"/>
  <c r="CO110" i="3"/>
  <c r="DI110" i="3"/>
  <c r="EC110" i="3"/>
  <c r="EW110" i="3"/>
  <c r="FQ110" i="3"/>
  <c r="AT110" i="3"/>
  <c r="BN110" i="3"/>
  <c r="DB110" i="3"/>
  <c r="DV110" i="3"/>
  <c r="EP110" i="3"/>
  <c r="GD110" i="3"/>
  <c r="GX110" i="3"/>
  <c r="AV110" i="3"/>
  <c r="BP110" i="3"/>
  <c r="CJ110" i="3"/>
  <c r="DD110" i="3"/>
  <c r="DX110" i="3"/>
  <c r="ER110" i="3"/>
  <c r="FL110" i="3"/>
  <c r="GF110" i="3"/>
  <c r="GZ110" i="3"/>
  <c r="AW110" i="3"/>
  <c r="BQ110" i="3"/>
  <c r="CK110" i="3"/>
  <c r="DE110" i="3"/>
  <c r="ES110" i="3"/>
  <c r="GG110" i="3"/>
  <c r="AN110" i="3"/>
  <c r="BR110" i="3"/>
  <c r="CL110" i="3"/>
  <c r="DZ110" i="3"/>
  <c r="FN110" i="3"/>
  <c r="CN110" i="3"/>
  <c r="AL110" i="3"/>
  <c r="BB110" i="3"/>
  <c r="BV110" i="3"/>
  <c r="CP110" i="3"/>
  <c r="DJ110" i="3"/>
  <c r="ED110" i="3"/>
  <c r="EX110" i="3"/>
  <c r="FR110" i="3"/>
  <c r="GL110" i="3"/>
  <c r="AM110" i="3"/>
  <c r="BC110" i="3"/>
  <c r="BW110" i="3"/>
  <c r="CQ110" i="3"/>
  <c r="DK110" i="3"/>
  <c r="EE110" i="3"/>
  <c r="EY110" i="3"/>
  <c r="FS110" i="3"/>
  <c r="GM110" i="3"/>
  <c r="AG110" i="3"/>
  <c r="BD110" i="3"/>
  <c r="BX110" i="3"/>
  <c r="CR110" i="3"/>
  <c r="DL110" i="3"/>
  <c r="EF110" i="3"/>
  <c r="EZ110" i="3"/>
  <c r="FT110" i="3"/>
  <c r="GN110" i="3"/>
  <c r="AI110" i="3"/>
  <c r="BE110" i="3"/>
  <c r="BY110" i="3"/>
  <c r="CS110" i="3"/>
  <c r="DM110" i="3"/>
  <c r="EG110" i="3"/>
  <c r="FA110" i="3"/>
  <c r="FU110" i="3"/>
  <c r="GO110" i="3"/>
  <c r="AH110" i="3"/>
  <c r="BF110" i="3"/>
  <c r="BZ110" i="3"/>
  <c r="CT110" i="3"/>
  <c r="DN110" i="3"/>
  <c r="EH110" i="3"/>
  <c r="FB110" i="3"/>
  <c r="FV110" i="3"/>
  <c r="GP110" i="3"/>
  <c r="AE110" i="3"/>
  <c r="BG110" i="3"/>
  <c r="CA110" i="3"/>
  <c r="CU110" i="3"/>
  <c r="DO110" i="3"/>
  <c r="EI110" i="3"/>
  <c r="FC110" i="3"/>
  <c r="FW110" i="3"/>
  <c r="GQ110" i="3"/>
  <c r="AJ110" i="3"/>
  <c r="BH110" i="3"/>
  <c r="CB110" i="3"/>
  <c r="CV110" i="3"/>
  <c r="DP110" i="3"/>
  <c r="EJ110" i="3"/>
  <c r="FD110" i="3"/>
  <c r="FX110" i="3"/>
  <c r="GR110" i="3"/>
  <c r="AK110" i="3"/>
  <c r="BI110" i="3"/>
  <c r="CC110" i="3"/>
  <c r="CW110" i="3"/>
  <c r="DQ110" i="3"/>
  <c r="EK110" i="3"/>
  <c r="FE110" i="3"/>
  <c r="FY110" i="3"/>
  <c r="GS110" i="3"/>
  <c r="AQ110" i="3"/>
  <c r="BJ110" i="3"/>
  <c r="CD110" i="3"/>
  <c r="CX110" i="3"/>
  <c r="DR110" i="3"/>
  <c r="EL110" i="3"/>
  <c r="FF110" i="3"/>
  <c r="FZ110" i="3"/>
  <c r="GT110" i="3"/>
  <c r="AP110" i="3"/>
  <c r="BK110" i="3"/>
  <c r="CE110" i="3"/>
  <c r="CY110" i="3"/>
  <c r="DS110" i="3"/>
  <c r="EM110" i="3"/>
  <c r="FG110" i="3"/>
  <c r="GA110" i="3"/>
  <c r="GK110" i="3"/>
  <c r="GU110" i="3"/>
  <c r="GY123" i="3"/>
  <c r="GR56" i="3"/>
  <c r="GS31" i="3" s="1"/>
  <c r="GR39" i="3"/>
  <c r="GW51" i="3"/>
  <c r="GX26" i="3" s="1"/>
  <c r="GU53" i="3"/>
  <c r="GV28" i="3" s="1"/>
  <c r="GY49" i="3"/>
  <c r="GZ24" i="3" s="1"/>
  <c r="GZ37" i="3" s="1"/>
  <c r="GZ38" i="3" s="1"/>
  <c r="GZ60" i="3"/>
  <c r="GZ84" i="3" s="1"/>
  <c r="GZ48" i="3"/>
  <c r="HA23" i="3" s="1"/>
  <c r="HA47" i="3"/>
  <c r="GX50" i="3"/>
  <c r="GY25" i="3" s="1"/>
  <c r="GY68" i="3" s="1"/>
  <c r="GY92" i="3" s="1"/>
  <c r="GZ104" i="3" s="1"/>
  <c r="GS55" i="3"/>
  <c r="GT30" i="3" s="1"/>
  <c r="GZ96" i="3"/>
  <c r="GT54" i="3"/>
  <c r="GU29" i="3" s="1"/>
  <c r="GV52" i="3"/>
  <c r="GW27" i="3" s="1"/>
  <c r="GZ61" i="3" l="1"/>
  <c r="GZ85" i="3" s="1"/>
  <c r="GX105" i="3"/>
  <c r="GW132" i="3"/>
  <c r="GZ97" i="3"/>
  <c r="GX130" i="3"/>
  <c r="GY103" i="3"/>
  <c r="GX126" i="3"/>
  <c r="GY99" i="3"/>
  <c r="GY64" i="3"/>
  <c r="GY88" i="3" s="1"/>
  <c r="GY63" i="3"/>
  <c r="GY87" i="3" s="1"/>
  <c r="GX131" i="3"/>
  <c r="GY102" i="3"/>
  <c r="GX129" i="3"/>
  <c r="GY67" i="3"/>
  <c r="GY91" i="3" s="1"/>
  <c r="GX127" i="3"/>
  <c r="O83" i="3" a="1"/>
  <c r="O83" i="3" s="1"/>
  <c r="U83" i="3" a="1"/>
  <c r="U83" i="3" s="1"/>
  <c r="AB83" i="3" a="1"/>
  <c r="AB83" i="3" s="1"/>
  <c r="Q83" i="3" a="1"/>
  <c r="Q83" i="3" s="1"/>
  <c r="R83" i="3" a="1"/>
  <c r="R83" i="3" s="1"/>
  <c r="W83" i="3" a="1"/>
  <c r="W83" i="3" s="1"/>
  <c r="X83" i="3" a="1"/>
  <c r="X83" i="3" s="1"/>
  <c r="T83" i="3" a="1"/>
  <c r="T83" i="3" s="1"/>
  <c r="Z83" i="3" a="1"/>
  <c r="Z83" i="3" s="1"/>
  <c r="Y83" i="3" a="1"/>
  <c r="Y83" i="3" s="1"/>
  <c r="V83" i="3" a="1"/>
  <c r="V83" i="3" s="1"/>
  <c r="AA83" i="3" a="1"/>
  <c r="AA83" i="3" s="1"/>
  <c r="S83" i="3" a="1"/>
  <c r="S83" i="3" s="1"/>
  <c r="N83" i="3" a="1"/>
  <c r="N83" i="3" s="1"/>
  <c r="P83" i="3" a="1"/>
  <c r="P83" i="3" s="1"/>
  <c r="HA122" i="3"/>
  <c r="GX128" i="3"/>
  <c r="GY101" i="3"/>
  <c r="GY65" i="3"/>
  <c r="GY89" i="3" s="1"/>
  <c r="GY62" i="3"/>
  <c r="GY86" i="3" s="1"/>
  <c r="GY66" i="3"/>
  <c r="GY90" i="3" s="1"/>
  <c r="GX125" i="3"/>
  <c r="GY131" i="3"/>
  <c r="O110" i="3"/>
  <c r="W110" i="3"/>
  <c r="P110" i="3"/>
  <c r="N110" i="3"/>
  <c r="N122" i="3" s="1"/>
  <c r="E94" i="9" s="1" a="1"/>
  <c r="E94" i="9" s="1"/>
  <c r="X110" i="3"/>
  <c r="U110" i="3"/>
  <c r="Y110" i="3"/>
  <c r="AA110" i="3"/>
  <c r="S110" i="3"/>
  <c r="T110" i="3"/>
  <c r="Z110" i="3"/>
  <c r="AB110" i="3"/>
  <c r="R110" i="3"/>
  <c r="V110" i="3"/>
  <c r="Q110" i="3"/>
  <c r="GZ124" i="3"/>
  <c r="GW52" i="3"/>
  <c r="GX27" i="3" s="1"/>
  <c r="GU54" i="3"/>
  <c r="GV29" i="3" s="1"/>
  <c r="HA60" i="3"/>
  <c r="HA84" i="3" s="1"/>
  <c r="HA48" i="3"/>
  <c r="GZ49" i="3"/>
  <c r="HA24" i="3" s="1"/>
  <c r="HA37" i="3" s="1"/>
  <c r="HA38" i="3" s="1"/>
  <c r="HA96" i="3"/>
  <c r="F111" i="3" s="1"/>
  <c r="I111" i="3" s="1"/>
  <c r="GY50" i="3"/>
  <c r="GZ25" i="3" s="1"/>
  <c r="GZ67" i="3" s="1"/>
  <c r="GZ91" i="3" s="1"/>
  <c r="GZ123" i="3"/>
  <c r="GS56" i="3"/>
  <c r="GT31" i="3" s="1"/>
  <c r="GS39" i="3"/>
  <c r="GV53" i="3"/>
  <c r="GW28" i="3" s="1"/>
  <c r="HA97" i="3"/>
  <c r="F112" i="3" s="1"/>
  <c r="I112" i="3" s="1"/>
  <c r="GX51" i="3"/>
  <c r="GY26" i="3" s="1"/>
  <c r="GT55" i="3"/>
  <c r="GU30" i="3" s="1"/>
  <c r="GY105" i="3" l="1"/>
  <c r="Q122" i="3"/>
  <c r="H94" i="9" s="1" a="1"/>
  <c r="H94" i="9" s="1"/>
  <c r="GZ130" i="3"/>
  <c r="HA103" i="3"/>
  <c r="HA61" i="3"/>
  <c r="HA85" i="3" s="1"/>
  <c r="GY127" i="3"/>
  <c r="GZ100" i="3"/>
  <c r="GY125" i="3"/>
  <c r="GZ98" i="3"/>
  <c r="GY128" i="3"/>
  <c r="GZ101" i="3"/>
  <c r="GZ65" i="3"/>
  <c r="GZ89" i="3" s="1"/>
  <c r="GZ66" i="3"/>
  <c r="GZ90" i="3" s="1"/>
  <c r="GY130" i="3"/>
  <c r="GZ103" i="3"/>
  <c r="GZ63" i="3"/>
  <c r="GZ87" i="3" s="1"/>
  <c r="GY126" i="3"/>
  <c r="GZ99" i="3"/>
  <c r="GZ64" i="3"/>
  <c r="GZ88" i="3" s="1"/>
  <c r="GZ62" i="3"/>
  <c r="GZ86" i="3" s="1"/>
  <c r="GZ68" i="3"/>
  <c r="GZ92" i="3" s="1"/>
  <c r="N84" i="3" a="1"/>
  <c r="N84" i="3" s="1"/>
  <c r="T84" i="3" a="1"/>
  <c r="T84" i="3" s="1"/>
  <c r="R84" i="3" a="1"/>
  <c r="R84" i="3" s="1"/>
  <c r="X84" i="3" a="1"/>
  <c r="X84" i="3" s="1"/>
  <c r="P84" i="3" a="1"/>
  <c r="P84" i="3" s="1"/>
  <c r="O84" i="3" a="1"/>
  <c r="O84" i="3" s="1"/>
  <c r="Y84" i="3" a="1"/>
  <c r="Y84" i="3" s="1"/>
  <c r="AA84" i="3" a="1"/>
  <c r="AA84" i="3" s="1"/>
  <c r="Q84" i="3" a="1"/>
  <c r="Q84" i="3" s="1"/>
  <c r="S84" i="3" a="1"/>
  <c r="S84" i="3" s="1"/>
  <c r="AB84" i="3" a="1"/>
  <c r="AB84" i="3" s="1"/>
  <c r="U84" i="3" a="1"/>
  <c r="U84" i="3" s="1"/>
  <c r="Z84" i="3" a="1"/>
  <c r="Z84" i="3" s="1"/>
  <c r="V84" i="3" a="1"/>
  <c r="V84" i="3" s="1"/>
  <c r="W84" i="3" a="1"/>
  <c r="W84" i="3" s="1"/>
  <c r="GX132" i="3"/>
  <c r="GY129" i="3"/>
  <c r="GZ102" i="3"/>
  <c r="V122" i="3"/>
  <c r="M94" i="9" s="1" a="1"/>
  <c r="M94" i="9" s="1"/>
  <c r="R122" i="3"/>
  <c r="I94" i="9" s="1" a="1"/>
  <c r="I94" i="9" s="1"/>
  <c r="AB122" i="3"/>
  <c r="Z122" i="3"/>
  <c r="T122" i="3"/>
  <c r="K94" i="9" s="1" a="1"/>
  <c r="K94" i="9" s="1"/>
  <c r="S122" i="3"/>
  <c r="J94" i="9" s="1" a="1"/>
  <c r="J94" i="9" s="1"/>
  <c r="AA122" i="3"/>
  <c r="Y122" i="3"/>
  <c r="U122" i="3"/>
  <c r="L94" i="9" s="1" a="1"/>
  <c r="L94" i="9" s="1"/>
  <c r="X122" i="3"/>
  <c r="P122" i="3"/>
  <c r="G94" i="9" s="1" a="1"/>
  <c r="G94" i="9" s="1"/>
  <c r="W122" i="3"/>
  <c r="N94" i="9" s="1" a="1"/>
  <c r="N94" i="9" s="1"/>
  <c r="O122" i="3"/>
  <c r="F94" i="9" s="1" a="1"/>
  <c r="F94" i="9" s="1"/>
  <c r="BS111" i="3"/>
  <c r="GO111" i="3"/>
  <c r="ED111" i="3"/>
  <c r="FE111" i="3"/>
  <c r="FN111" i="3"/>
  <c r="EB111" i="3"/>
  <c r="BI111" i="3"/>
  <c r="GC111" i="3"/>
  <c r="CE111" i="3"/>
  <c r="FY111" i="3"/>
  <c r="DJ111" i="3"/>
  <c r="DE111" i="3"/>
  <c r="DQ111" i="3"/>
  <c r="DR111" i="3"/>
  <c r="BZ111" i="3"/>
  <c r="FH111" i="3"/>
  <c r="BB111" i="3"/>
  <c r="EG111" i="3"/>
  <c r="AZ111" i="3"/>
  <c r="AI111" i="3"/>
  <c r="EC111" i="3"/>
  <c r="GN111" i="3"/>
  <c r="GT111" i="3"/>
  <c r="AP111" i="3"/>
  <c r="GU111" i="3"/>
  <c r="GM111" i="3"/>
  <c r="BM111" i="3"/>
  <c r="GV111" i="3"/>
  <c r="BT111" i="3"/>
  <c r="CF111" i="3"/>
  <c r="GH111" i="3"/>
  <c r="EZ111" i="3"/>
  <c r="DT111" i="3"/>
  <c r="BP111" i="3"/>
  <c r="GW111" i="3"/>
  <c r="BY111" i="3"/>
  <c r="CB111" i="3"/>
  <c r="CU111" i="3"/>
  <c r="DP111" i="3"/>
  <c r="FF111" i="3"/>
  <c r="EH111" i="3"/>
  <c r="GF111" i="3"/>
  <c r="CP111" i="3"/>
  <c r="AW111" i="3"/>
  <c r="CJ111" i="3"/>
  <c r="DA111" i="3"/>
  <c r="EU111" i="3"/>
  <c r="FG111" i="3"/>
  <c r="FX111" i="3"/>
  <c r="BA111" i="3"/>
  <c r="FL111" i="3"/>
  <c r="DV111" i="3"/>
  <c r="AQ111" i="3"/>
  <c r="FZ111" i="3"/>
  <c r="CA111" i="3"/>
  <c r="CO111" i="3"/>
  <c r="BU111" i="3"/>
  <c r="GK111" i="3"/>
  <c r="GJ111" i="3"/>
  <c r="DM111" i="3"/>
  <c r="FM111" i="3"/>
  <c r="CT111" i="3"/>
  <c r="AU111" i="3"/>
  <c r="GS111" i="3"/>
  <c r="DD111" i="3"/>
  <c r="FO111" i="3"/>
  <c r="BD111" i="3"/>
  <c r="BQ111" i="3"/>
  <c r="BN111" i="3"/>
  <c r="AK111" i="3"/>
  <c r="CY111" i="3"/>
  <c r="BV111" i="3"/>
  <c r="EW111" i="3"/>
  <c r="DW111" i="3"/>
  <c r="FT111" i="3"/>
  <c r="BC111" i="3"/>
  <c r="FC111" i="3"/>
  <c r="GY111" i="3"/>
  <c r="AS111" i="3"/>
  <c r="AH111" i="3"/>
  <c r="AJ111" i="3"/>
  <c r="FU111" i="3"/>
  <c r="BL111" i="3"/>
  <c r="AY111" i="3"/>
  <c r="BK111" i="3"/>
  <c r="CW111" i="3"/>
  <c r="DN111" i="3"/>
  <c r="CC111" i="3"/>
  <c r="GA111" i="3"/>
  <c r="DH111" i="3"/>
  <c r="EO111" i="3"/>
  <c r="FV111" i="3"/>
  <c r="FS111" i="3"/>
  <c r="DB111" i="3"/>
  <c r="AF111" i="3"/>
  <c r="CX111" i="3"/>
  <c r="GQ111" i="3"/>
  <c r="FR111" i="3"/>
  <c r="CN111" i="3"/>
  <c r="GZ111" i="3"/>
  <c r="CH111" i="3"/>
  <c r="CL111" i="3"/>
  <c r="BR111" i="3"/>
  <c r="CR111" i="3"/>
  <c r="AL111" i="3"/>
  <c r="GB111" i="3"/>
  <c r="HA111" i="3"/>
  <c r="DU111" i="3"/>
  <c r="FQ111" i="3"/>
  <c r="AR111" i="3"/>
  <c r="EN111" i="3"/>
  <c r="AV111" i="3"/>
  <c r="DL111" i="3"/>
  <c r="AE111" i="3"/>
  <c r="DC111" i="3"/>
  <c r="BE111" i="3"/>
  <c r="GX111" i="3"/>
  <c r="AD111" i="3"/>
  <c r="DG111" i="3"/>
  <c r="FW111" i="3"/>
  <c r="BH111" i="3"/>
  <c r="EF111" i="3"/>
  <c r="GR111" i="3"/>
  <c r="FB111" i="3"/>
  <c r="EA111" i="3"/>
  <c r="EK111" i="3"/>
  <c r="CI111" i="3"/>
  <c r="CG111" i="3"/>
  <c r="EJ111" i="3"/>
  <c r="BF111" i="3"/>
  <c r="ER111" i="3"/>
  <c r="FD111" i="3"/>
  <c r="EQ111" i="3"/>
  <c r="DO111" i="3"/>
  <c r="EE111" i="3"/>
  <c r="EL111" i="3"/>
  <c r="FK111" i="3"/>
  <c r="ES111" i="3"/>
  <c r="CQ111" i="3"/>
  <c r="EY111" i="3"/>
  <c r="AX111" i="3"/>
  <c r="FP111" i="3"/>
  <c r="GE111" i="3"/>
  <c r="AO111" i="3"/>
  <c r="AG111" i="3"/>
  <c r="CS111" i="3"/>
  <c r="AT111" i="3"/>
  <c r="CK111" i="3"/>
  <c r="DF111" i="3"/>
  <c r="EX111" i="3"/>
  <c r="FJ111" i="3"/>
  <c r="ET111" i="3"/>
  <c r="BX111" i="3"/>
  <c r="BO111" i="3"/>
  <c r="EI111" i="3"/>
  <c r="CZ111" i="3"/>
  <c r="DI111" i="3"/>
  <c r="DZ111" i="3"/>
  <c r="GL111" i="3"/>
  <c r="BG111" i="3"/>
  <c r="EV111" i="3"/>
  <c r="EP111" i="3"/>
  <c r="DS111" i="3"/>
  <c r="GI111" i="3"/>
  <c r="GD111" i="3"/>
  <c r="CM111" i="3"/>
  <c r="FI111" i="3"/>
  <c r="FA111" i="3"/>
  <c r="BJ111" i="3"/>
  <c r="AM111" i="3"/>
  <c r="DX111" i="3"/>
  <c r="CV111" i="3"/>
  <c r="GP111" i="3"/>
  <c r="BW111" i="3"/>
  <c r="AN111" i="3"/>
  <c r="GG111" i="3"/>
  <c r="EM111" i="3"/>
  <c r="DY111" i="3"/>
  <c r="CD111" i="3"/>
  <c r="DK111" i="3"/>
  <c r="DY112" i="3"/>
  <c r="AQ112" i="3"/>
  <c r="FE112" i="3"/>
  <c r="DS112" i="3"/>
  <c r="BL112" i="3"/>
  <c r="BQ112" i="3"/>
  <c r="GE112" i="3"/>
  <c r="BZ112" i="3"/>
  <c r="FT112" i="3"/>
  <c r="AO112" i="3"/>
  <c r="AP112" i="3"/>
  <c r="EV112" i="3"/>
  <c r="FV112" i="3"/>
  <c r="GD112" i="3"/>
  <c r="FG112" i="3"/>
  <c r="BV112" i="3"/>
  <c r="DP112" i="3"/>
  <c r="EY112" i="3"/>
  <c r="CU112" i="3"/>
  <c r="DB112" i="3"/>
  <c r="GA112" i="3"/>
  <c r="EG112" i="3"/>
  <c r="DQ112" i="3"/>
  <c r="BO112" i="3"/>
  <c r="DX112" i="3"/>
  <c r="BG112" i="3"/>
  <c r="EO112" i="3"/>
  <c r="AE112" i="3"/>
  <c r="AW112" i="3"/>
  <c r="CI112" i="3"/>
  <c r="HA112" i="3"/>
  <c r="DT112" i="3"/>
  <c r="FS112" i="3"/>
  <c r="DC112" i="3"/>
  <c r="AK112" i="3"/>
  <c r="AG112" i="3"/>
  <c r="BK112" i="3"/>
  <c r="DE112" i="3"/>
  <c r="DG112" i="3"/>
  <c r="CC112" i="3"/>
  <c r="DH112" i="3"/>
  <c r="FH112" i="3"/>
  <c r="CV112" i="3"/>
  <c r="BN112" i="3"/>
  <c r="CD112" i="3"/>
  <c r="CS112" i="3"/>
  <c r="EE112" i="3"/>
  <c r="EF112" i="3"/>
  <c r="FL112" i="3"/>
  <c r="GO112" i="3"/>
  <c r="GC112" i="3"/>
  <c r="AJ112" i="3"/>
  <c r="DZ112" i="3"/>
  <c r="DK112" i="3"/>
  <c r="AF112" i="3"/>
  <c r="AV112" i="3"/>
  <c r="CH112" i="3"/>
  <c r="BM112" i="3"/>
  <c r="GU112" i="3"/>
  <c r="BR112" i="3"/>
  <c r="GZ112" i="3"/>
  <c r="AS112" i="3"/>
  <c r="FJ112" i="3"/>
  <c r="FZ112" i="3"/>
  <c r="AM112" i="3"/>
  <c r="ER112" i="3"/>
  <c r="CF112" i="3"/>
  <c r="FK112" i="3"/>
  <c r="BI112" i="3"/>
  <c r="CP112" i="3"/>
  <c r="DM112" i="3"/>
  <c r="DV112" i="3"/>
  <c r="EA112" i="3"/>
  <c r="GB112" i="3"/>
  <c r="CL112" i="3"/>
  <c r="GF112" i="3"/>
  <c r="EI112" i="3"/>
  <c r="GS112" i="3"/>
  <c r="DD112" i="3"/>
  <c r="BW112" i="3"/>
  <c r="EW112" i="3"/>
  <c r="FP112" i="3"/>
  <c r="FB112" i="3"/>
  <c r="EX112" i="3"/>
  <c r="FW112" i="3"/>
  <c r="AH112" i="3"/>
  <c r="GV112" i="3"/>
  <c r="AY112" i="3"/>
  <c r="EC112" i="3"/>
  <c r="GQ112" i="3"/>
  <c r="AL112" i="3"/>
  <c r="ED112" i="3"/>
  <c r="CM112" i="3"/>
  <c r="CG112" i="3"/>
  <c r="AU112" i="3"/>
  <c r="CJ112" i="3"/>
  <c r="DI112" i="3"/>
  <c r="GY112" i="3"/>
  <c r="GN112" i="3"/>
  <c r="BU112" i="3"/>
  <c r="GK112" i="3"/>
  <c r="DR112" i="3"/>
  <c r="EM112" i="3"/>
  <c r="CX112" i="3"/>
  <c r="FY112" i="3"/>
  <c r="BS112" i="3"/>
  <c r="AI112" i="3"/>
  <c r="ET112" i="3"/>
  <c r="GR112" i="3"/>
  <c r="CT112" i="3"/>
  <c r="CY112" i="3"/>
  <c r="FA112" i="3"/>
  <c r="EL112" i="3"/>
  <c r="AN112" i="3"/>
  <c r="BH112" i="3"/>
  <c r="BB112" i="3"/>
  <c r="BF112" i="3"/>
  <c r="CO112" i="3"/>
  <c r="GX112" i="3"/>
  <c r="CW112" i="3"/>
  <c r="EJ112" i="3"/>
  <c r="DA112" i="3"/>
  <c r="GP112" i="3"/>
  <c r="CA112" i="3"/>
  <c r="FR112" i="3"/>
  <c r="FX112" i="3"/>
  <c r="EP112" i="3"/>
  <c r="BJ112" i="3"/>
  <c r="GG112" i="3"/>
  <c r="GL112" i="3"/>
  <c r="FU112" i="3"/>
  <c r="DF112" i="3"/>
  <c r="GM112" i="3"/>
  <c r="BP112" i="3"/>
  <c r="AT112" i="3"/>
  <c r="CQ112" i="3"/>
  <c r="CB112" i="3"/>
  <c r="EQ112" i="3"/>
  <c r="DL112" i="3"/>
  <c r="FC112" i="3"/>
  <c r="BT112" i="3"/>
  <c r="FO112" i="3"/>
  <c r="FM112" i="3"/>
  <c r="EZ112" i="3"/>
  <c r="FI112" i="3"/>
  <c r="AD112" i="3"/>
  <c r="EU112" i="3"/>
  <c r="DU112" i="3"/>
  <c r="EK112" i="3"/>
  <c r="EB112" i="3"/>
  <c r="BE112" i="3"/>
  <c r="FQ112" i="3"/>
  <c r="GH112" i="3"/>
  <c r="GJ112" i="3"/>
  <c r="CR112" i="3"/>
  <c r="FD112" i="3"/>
  <c r="FN112" i="3"/>
  <c r="CN112" i="3"/>
  <c r="CE112" i="3"/>
  <c r="DJ112" i="3"/>
  <c r="AX112" i="3"/>
  <c r="FF112" i="3"/>
  <c r="DN112" i="3"/>
  <c r="ES112" i="3"/>
  <c r="GI112" i="3"/>
  <c r="EN112" i="3"/>
  <c r="GT112" i="3"/>
  <c r="GW112" i="3"/>
  <c r="AR112" i="3"/>
  <c r="CZ112" i="3"/>
  <c r="EH112" i="3"/>
  <c r="CK112" i="3"/>
  <c r="BX112" i="3"/>
  <c r="BC112" i="3"/>
  <c r="DW112" i="3"/>
  <c r="BY112" i="3"/>
  <c r="DO112" i="3"/>
  <c r="BA112" i="3"/>
  <c r="BD112" i="3"/>
  <c r="AZ112" i="3"/>
  <c r="GW53" i="3"/>
  <c r="GX28" i="3" s="1"/>
  <c r="GU55" i="3"/>
  <c r="GV30" i="3" s="1"/>
  <c r="HA49" i="3"/>
  <c r="GT56" i="3"/>
  <c r="GU31" i="3" s="1"/>
  <c r="GT39" i="3"/>
  <c r="N97" i="3"/>
  <c r="E79" i="9" s="1" a="1"/>
  <c r="E79" i="9" s="1"/>
  <c r="O97" i="3"/>
  <c r="F79" i="9" s="1" a="1"/>
  <c r="F79" i="9" s="1"/>
  <c r="P97" i="3"/>
  <c r="G79" i="9" s="1" a="1"/>
  <c r="G79" i="9" s="1"/>
  <c r="Q97" i="3"/>
  <c r="H79" i="9" s="1" a="1"/>
  <c r="H79" i="9" s="1"/>
  <c r="R97" i="3"/>
  <c r="I79" i="9" s="1" a="1"/>
  <c r="I79" i="9" s="1"/>
  <c r="S97" i="3"/>
  <c r="J79" i="9" s="1" a="1"/>
  <c r="J79" i="9" s="1"/>
  <c r="T97" i="3"/>
  <c r="K79" i="9" s="1" a="1"/>
  <c r="K79" i="9" s="1"/>
  <c r="U97" i="3"/>
  <c r="L79" i="9" s="1" a="1"/>
  <c r="L79" i="9" s="1"/>
  <c r="V97" i="3"/>
  <c r="M79" i="9" s="1" a="1"/>
  <c r="M79" i="9" s="1"/>
  <c r="W97" i="3"/>
  <c r="N79" i="9" s="1" a="1"/>
  <c r="N79" i="9" s="1"/>
  <c r="X97" i="3"/>
  <c r="Y97" i="3"/>
  <c r="Z97" i="3"/>
  <c r="AA97" i="3"/>
  <c r="AB97" i="3"/>
  <c r="GV54" i="3"/>
  <c r="GW29" i="3" s="1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N96" i="3"/>
  <c r="E78" i="9" s="1" a="1"/>
  <c r="E78" i="9" s="1"/>
  <c r="O96" i="3"/>
  <c r="F78" i="9" s="1" a="1"/>
  <c r="F78" i="9" s="1"/>
  <c r="P96" i="3"/>
  <c r="G78" i="9" s="1" a="1"/>
  <c r="G78" i="9" s="1"/>
  <c r="Q96" i="3"/>
  <c r="H78" i="9" s="1" a="1"/>
  <c r="H78" i="9" s="1"/>
  <c r="R96" i="3"/>
  <c r="I78" i="9" s="1" a="1"/>
  <c r="I78" i="9" s="1"/>
  <c r="S96" i="3"/>
  <c r="J78" i="9" s="1" a="1"/>
  <c r="J78" i="9" s="1"/>
  <c r="T96" i="3"/>
  <c r="K78" i="9" s="1" a="1"/>
  <c r="K78" i="9" s="1"/>
  <c r="U96" i="3"/>
  <c r="L78" i="9" s="1" a="1"/>
  <c r="L78" i="9" s="1"/>
  <c r="V96" i="3"/>
  <c r="M78" i="9" s="1" a="1"/>
  <c r="M78" i="9" s="1"/>
  <c r="W96" i="3"/>
  <c r="N78" i="9" s="1" a="1"/>
  <c r="N78" i="9" s="1"/>
  <c r="X96" i="3"/>
  <c r="Y96" i="3"/>
  <c r="Z96" i="3"/>
  <c r="AA96" i="3"/>
  <c r="AB96" i="3"/>
  <c r="HA12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GY51" i="3"/>
  <c r="GZ26" i="3" s="1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GZ50" i="3"/>
  <c r="HA25" i="3" s="1"/>
  <c r="HA63" i="3" s="1"/>
  <c r="HA87" i="3" s="1"/>
  <c r="GX52" i="3"/>
  <c r="GY27" i="3" s="1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3" i="3" l="1"/>
  <c r="HA126" i="3"/>
  <c r="AB87" i="3" a="1"/>
  <c r="AB87" i="3" s="1"/>
  <c r="Y87" i="3" a="1"/>
  <c r="Y87" i="3" s="1"/>
  <c r="V87" i="3" a="1"/>
  <c r="V87" i="3" s="1"/>
  <c r="S87" i="3" a="1"/>
  <c r="S87" i="3" s="1"/>
  <c r="P87" i="3" a="1"/>
  <c r="P87" i="3" s="1"/>
  <c r="U87" i="3" a="1"/>
  <c r="U87" i="3" s="1"/>
  <c r="T87" i="3" a="1"/>
  <c r="T87" i="3" s="1"/>
  <c r="W87" i="3" a="1"/>
  <c r="W87" i="3" s="1"/>
  <c r="R87" i="3" a="1"/>
  <c r="R87" i="3" s="1"/>
  <c r="O87" i="3" a="1"/>
  <c r="O87" i="3" s="1"/>
  <c r="Q87" i="3" a="1"/>
  <c r="Q87" i="3" s="1"/>
  <c r="X87" i="3" a="1"/>
  <c r="X87" i="3" s="1"/>
  <c r="Z87" i="3" a="1"/>
  <c r="Z87" i="3" s="1"/>
  <c r="AA87" i="3" a="1"/>
  <c r="AA87" i="3" s="1"/>
  <c r="N87" i="3" a="1"/>
  <c r="N87" i="3" s="1"/>
  <c r="HA65" i="3"/>
  <c r="HA89" i="3" s="1"/>
  <c r="HA62" i="3"/>
  <c r="HA86" i="3" s="1"/>
  <c r="GZ128" i="3"/>
  <c r="HA101" i="3"/>
  <c r="AB101" i="3" s="1"/>
  <c r="GZ131" i="3"/>
  <c r="HA104" i="3"/>
  <c r="AB104" i="3" s="1"/>
  <c r="HA67" i="3"/>
  <c r="HA91" i="3" s="1"/>
  <c r="GY132" i="3"/>
  <c r="HA66" i="3"/>
  <c r="HA90" i="3" s="1"/>
  <c r="HA124" i="3"/>
  <c r="O85" i="3" a="1"/>
  <c r="O85" i="3" s="1"/>
  <c r="U85" i="3" a="1"/>
  <c r="U85" i="3" s="1"/>
  <c r="P85" i="3" a="1"/>
  <c r="P85" i="3" s="1"/>
  <c r="V85" i="3" a="1"/>
  <c r="V85" i="3" s="1"/>
  <c r="N85" i="3" a="1"/>
  <c r="N85" i="3" s="1"/>
  <c r="W85" i="3" a="1"/>
  <c r="W85" i="3" s="1"/>
  <c r="AA85" i="3" a="1"/>
  <c r="AA85" i="3" s="1"/>
  <c r="T85" i="3" a="1"/>
  <c r="T85" i="3" s="1"/>
  <c r="X85" i="3" a="1"/>
  <c r="X85" i="3" s="1"/>
  <c r="R85" i="3" a="1"/>
  <c r="R85" i="3" s="1"/>
  <c r="AB85" i="3" a="1"/>
  <c r="AB85" i="3" s="1"/>
  <c r="Y85" i="3" a="1"/>
  <c r="Y85" i="3" s="1"/>
  <c r="S85" i="3" a="1"/>
  <c r="S85" i="3" s="1"/>
  <c r="Q85" i="3" a="1"/>
  <c r="Q85" i="3" s="1"/>
  <c r="Z85" i="3" a="1"/>
  <c r="Z85" i="3" s="1"/>
  <c r="HA68" i="3"/>
  <c r="HA92" i="3" s="1"/>
  <c r="GZ126" i="3"/>
  <c r="HA99" i="3"/>
  <c r="AB99" i="3" s="1"/>
  <c r="GZ129" i="3"/>
  <c r="HA102" i="3"/>
  <c r="AB102" i="3" s="1"/>
  <c r="HA64" i="3"/>
  <c r="HA88" i="3" s="1"/>
  <c r="GZ125" i="3"/>
  <c r="HA98" i="3"/>
  <c r="GZ105" i="3"/>
  <c r="GZ127" i="3"/>
  <c r="HA100" i="3"/>
  <c r="AB100" i="3" s="1"/>
  <c r="N87" i="9"/>
  <c r="U112" i="3"/>
  <c r="Y111" i="3"/>
  <c r="K87" i="9"/>
  <c r="L87" i="9"/>
  <c r="M87" i="9"/>
  <c r="P112" i="3"/>
  <c r="AB111" i="3"/>
  <c r="V112" i="3"/>
  <c r="O112" i="3"/>
  <c r="J87" i="9"/>
  <c r="AA111" i="3"/>
  <c r="T112" i="3"/>
  <c r="Q112" i="3"/>
  <c r="O111" i="3"/>
  <c r="Z111" i="3"/>
  <c r="AA112" i="3"/>
  <c r="X111" i="3"/>
  <c r="W112" i="3"/>
  <c r="N112" i="3"/>
  <c r="N124" i="3" s="1"/>
  <c r="E96" i="9" s="1" a="1"/>
  <c r="E96" i="9" s="1"/>
  <c r="AB112" i="3"/>
  <c r="N111" i="3"/>
  <c r="N123" i="3" s="1"/>
  <c r="P111" i="3"/>
  <c r="T111" i="3"/>
  <c r="S112" i="3"/>
  <c r="V111" i="3"/>
  <c r="Q111" i="3"/>
  <c r="R112" i="3"/>
  <c r="Z112" i="3"/>
  <c r="Y112" i="3"/>
  <c r="S111" i="3"/>
  <c r="R111" i="3"/>
  <c r="U111" i="3"/>
  <c r="X112" i="3"/>
  <c r="W111" i="3"/>
  <c r="E87" i="9"/>
  <c r="I87" i="9"/>
  <c r="F87" i="9"/>
  <c r="H87" i="9"/>
  <c r="G87" i="9"/>
  <c r="AA105" i="3"/>
  <c r="AA137" i="3" s="1"/>
  <c r="X105" i="3"/>
  <c r="X139" i="3" s="1"/>
  <c r="W105" i="3"/>
  <c r="W137" i="3" s="1"/>
  <c r="V105" i="3"/>
  <c r="V137" i="3" s="1"/>
  <c r="Z105" i="3"/>
  <c r="Z137" i="3" s="1"/>
  <c r="Y105" i="3"/>
  <c r="Y137" i="3" s="1"/>
  <c r="GW54" i="3"/>
  <c r="GX29" i="3" s="1"/>
  <c r="GZ51" i="3"/>
  <c r="HA26" i="3" s="1"/>
  <c r="GU56" i="3"/>
  <c r="GV31" i="3" s="1"/>
  <c r="GU39" i="3"/>
  <c r="HA50" i="3"/>
  <c r="Q105" i="3"/>
  <c r="O105" i="3"/>
  <c r="S105" i="3"/>
  <c r="N105" i="3"/>
  <c r="U105" i="3"/>
  <c r="GV55" i="3"/>
  <c r="GW30" i="3" s="1"/>
  <c r="R105" i="3"/>
  <c r="P105" i="3"/>
  <c r="T105" i="3"/>
  <c r="GY52" i="3"/>
  <c r="GZ27" i="3" s="1"/>
  <c r="GX53" i="3"/>
  <c r="GY28" i="3" s="1"/>
  <c r="W89" i="3" l="1" a="1"/>
  <c r="W89" i="3" s="1"/>
  <c r="O89" i="3" a="1"/>
  <c r="O89" i="3" s="1"/>
  <c r="N89" i="3" a="1"/>
  <c r="N89" i="3" s="1"/>
  <c r="AA89" i="3" a="1"/>
  <c r="AA89" i="3" s="1"/>
  <c r="V89" i="3" a="1"/>
  <c r="V89" i="3" s="1"/>
  <c r="Z89" i="3" a="1"/>
  <c r="Z89" i="3" s="1"/>
  <c r="U89" i="3" a="1"/>
  <c r="U89" i="3" s="1"/>
  <c r="Q89" i="3" a="1"/>
  <c r="Q89" i="3" s="1"/>
  <c r="P89" i="3" a="1"/>
  <c r="P89" i="3" s="1"/>
  <c r="S89" i="3" a="1"/>
  <c r="S89" i="3" s="1"/>
  <c r="X89" i="3" a="1"/>
  <c r="X89" i="3" s="1"/>
  <c r="Y89" i="3" a="1"/>
  <c r="Y89" i="3" s="1"/>
  <c r="T89" i="3" a="1"/>
  <c r="T89" i="3" s="1"/>
  <c r="R89" i="3" a="1"/>
  <c r="R89" i="3" s="1"/>
  <c r="AB89" i="3" a="1"/>
  <c r="AB89" i="3" s="1"/>
  <c r="HA128" i="3"/>
  <c r="HA125" i="3"/>
  <c r="N86" i="3" a="1"/>
  <c r="N86" i="3" s="1"/>
  <c r="Y86" i="3" a="1"/>
  <c r="Y86" i="3" s="1"/>
  <c r="W86" i="3" a="1"/>
  <c r="W86" i="3" s="1"/>
  <c r="Z86" i="3" a="1"/>
  <c r="Z86" i="3" s="1"/>
  <c r="R86" i="3" a="1"/>
  <c r="R86" i="3" s="1"/>
  <c r="P86" i="3" a="1"/>
  <c r="P86" i="3" s="1"/>
  <c r="X86" i="3" a="1"/>
  <c r="X86" i="3" s="1"/>
  <c r="T86" i="3" a="1"/>
  <c r="T86" i="3" s="1"/>
  <c r="S86" i="3" a="1"/>
  <c r="S86" i="3" s="1"/>
  <c r="V86" i="3" a="1"/>
  <c r="V86" i="3" s="1"/>
  <c r="O86" i="3" a="1"/>
  <c r="O86" i="3" s="1"/>
  <c r="AB86" i="3" a="1"/>
  <c r="AB86" i="3" s="1"/>
  <c r="AA86" i="3" a="1"/>
  <c r="AA86" i="3" s="1"/>
  <c r="Q86" i="3" a="1"/>
  <c r="Q86" i="3" s="1"/>
  <c r="U86" i="3" a="1"/>
  <c r="U86" i="3" s="1"/>
  <c r="GZ132" i="3"/>
  <c r="HA129" i="3"/>
  <c r="P90" i="3" a="1"/>
  <c r="P90" i="3" s="1"/>
  <c r="V90" i="3" a="1"/>
  <c r="V90" i="3" s="1"/>
  <c r="R90" i="3" a="1"/>
  <c r="R90" i="3" s="1"/>
  <c r="Z90" i="3" a="1"/>
  <c r="Z90" i="3" s="1"/>
  <c r="O90" i="3" a="1"/>
  <c r="O90" i="3" s="1"/>
  <c r="T90" i="3" a="1"/>
  <c r="T90" i="3" s="1"/>
  <c r="Y90" i="3" a="1"/>
  <c r="Y90" i="3" s="1"/>
  <c r="U90" i="3" a="1"/>
  <c r="U90" i="3" s="1"/>
  <c r="X90" i="3" a="1"/>
  <c r="X90" i="3" s="1"/>
  <c r="N90" i="3" a="1"/>
  <c r="N90" i="3" s="1"/>
  <c r="Q90" i="3" a="1"/>
  <c r="Q90" i="3" s="1"/>
  <c r="W90" i="3" a="1"/>
  <c r="W90" i="3" s="1"/>
  <c r="S90" i="3" a="1"/>
  <c r="S90" i="3" s="1"/>
  <c r="AA90" i="3" a="1"/>
  <c r="AA90" i="3" s="1"/>
  <c r="AB90" i="3" a="1"/>
  <c r="AB90" i="3" s="1"/>
  <c r="U88" i="3" a="1"/>
  <c r="U88" i="3" s="1"/>
  <c r="R88" i="3" a="1"/>
  <c r="R88" i="3" s="1"/>
  <c r="X88" i="3" a="1"/>
  <c r="X88" i="3" s="1"/>
  <c r="P88" i="3" a="1"/>
  <c r="P88" i="3" s="1"/>
  <c r="N88" i="3" a="1"/>
  <c r="N88" i="3" s="1"/>
  <c r="V88" i="3" a="1"/>
  <c r="V88" i="3" s="1"/>
  <c r="Q88" i="3" a="1"/>
  <c r="Q88" i="3" s="1"/>
  <c r="AB88" i="3" a="1"/>
  <c r="AB88" i="3" s="1"/>
  <c r="T88" i="3" a="1"/>
  <c r="T88" i="3" s="1"/>
  <c r="AA88" i="3" a="1"/>
  <c r="AA88" i="3" s="1"/>
  <c r="Y88" i="3" a="1"/>
  <c r="Y88" i="3" s="1"/>
  <c r="Z88" i="3" a="1"/>
  <c r="Z88" i="3" s="1"/>
  <c r="S88" i="3" a="1"/>
  <c r="S88" i="3" s="1"/>
  <c r="W88" i="3" a="1"/>
  <c r="W88" i="3" s="1"/>
  <c r="O88" i="3" a="1"/>
  <c r="O88" i="3" s="1"/>
  <c r="HA127" i="3"/>
  <c r="HA130" i="3"/>
  <c r="S91" i="3" a="1"/>
  <c r="S91" i="3" s="1"/>
  <c r="Z91" i="3" a="1"/>
  <c r="Z91" i="3" s="1"/>
  <c r="R91" i="3" a="1"/>
  <c r="R91" i="3" s="1"/>
  <c r="T91" i="3" a="1"/>
  <c r="T91" i="3" s="1"/>
  <c r="Q91" i="3" a="1"/>
  <c r="Q91" i="3" s="1"/>
  <c r="U91" i="3" a="1"/>
  <c r="U91" i="3" s="1"/>
  <c r="W91" i="3" a="1"/>
  <c r="W91" i="3" s="1"/>
  <c r="O91" i="3" a="1"/>
  <c r="O91" i="3" s="1"/>
  <c r="N91" i="3" a="1"/>
  <c r="N91" i="3" s="1"/>
  <c r="X91" i="3" a="1"/>
  <c r="X91" i="3" s="1"/>
  <c r="P91" i="3" a="1"/>
  <c r="P91" i="3" s="1"/>
  <c r="Y91" i="3" a="1"/>
  <c r="Y91" i="3" s="1"/>
  <c r="AB91" i="3" a="1"/>
  <c r="AB91" i="3" s="1"/>
  <c r="AA91" i="3" a="1"/>
  <c r="AA91" i="3" s="1"/>
  <c r="V91" i="3" a="1"/>
  <c r="V91" i="3" s="1"/>
  <c r="AB98" i="3"/>
  <c r="AB105" i="3" s="1"/>
  <c r="AB137" i="3" s="1"/>
  <c r="HA105" i="3"/>
  <c r="W92" i="3" a="1"/>
  <c r="W92" i="3" s="1"/>
  <c r="R92" i="3" a="1"/>
  <c r="R92" i="3" s="1"/>
  <c r="Z92" i="3" a="1"/>
  <c r="Z92" i="3" s="1"/>
  <c r="V92" i="3" a="1"/>
  <c r="V92" i="3" s="1"/>
  <c r="Q92" i="3" a="1"/>
  <c r="Q92" i="3" s="1"/>
  <c r="AA92" i="3" a="1"/>
  <c r="AA92" i="3" s="1"/>
  <c r="AB92" i="3" a="1"/>
  <c r="AB92" i="3" s="1"/>
  <c r="O92" i="3" a="1"/>
  <c r="O92" i="3" s="1"/>
  <c r="S92" i="3" a="1"/>
  <c r="S92" i="3" s="1"/>
  <c r="Y92" i="3" a="1"/>
  <c r="Y92" i="3" s="1"/>
  <c r="T92" i="3" a="1"/>
  <c r="T92" i="3" s="1"/>
  <c r="U92" i="3" a="1"/>
  <c r="U92" i="3" s="1"/>
  <c r="P92" i="3" a="1"/>
  <c r="P92" i="3" s="1"/>
  <c r="N92" i="3" a="1"/>
  <c r="N92" i="3" s="1"/>
  <c r="X92" i="3" a="1"/>
  <c r="X92" i="3" s="1"/>
  <c r="HA131" i="3"/>
  <c r="O124" i="3"/>
  <c r="F96" i="9" s="1" a="1"/>
  <c r="F96" i="9" s="1"/>
  <c r="P123" i="3"/>
  <c r="G95" i="9" s="1" a="1"/>
  <c r="G95" i="9" s="1"/>
  <c r="T123" i="3"/>
  <c r="K95" i="9" s="1" a="1"/>
  <c r="K95" i="9" s="1"/>
  <c r="U124" i="3"/>
  <c r="L96" i="9" s="1" a="1"/>
  <c r="L96" i="9" s="1"/>
  <c r="N132" i="3"/>
  <c r="E95" i="9" a="1"/>
  <c r="E95" i="9" s="1"/>
  <c r="E104" i="9" s="1"/>
  <c r="E105" i="9" s="1"/>
  <c r="W124" i="3"/>
  <c r="N96" i="9" s="1" a="1"/>
  <c r="N96" i="9" s="1"/>
  <c r="Y139" i="3"/>
  <c r="AB124" i="3"/>
  <c r="AA124" i="3"/>
  <c r="U123" i="3"/>
  <c r="T124" i="3"/>
  <c r="K96" i="9" s="1" a="1"/>
  <c r="K96" i="9" s="1"/>
  <c r="R124" i="3"/>
  <c r="I96" i="9" s="1" a="1"/>
  <c r="I96" i="9" s="1"/>
  <c r="Z123" i="3"/>
  <c r="Y123" i="3"/>
  <c r="Q124" i="3"/>
  <c r="H96" i="9" s="1" a="1"/>
  <c r="H96" i="9" s="1"/>
  <c r="Y124" i="3"/>
  <c r="Q123" i="3"/>
  <c r="V124" i="3"/>
  <c r="M96" i="9" s="1" a="1"/>
  <c r="M96" i="9" s="1"/>
  <c r="W123" i="3"/>
  <c r="O123" i="3"/>
  <c r="S123" i="3"/>
  <c r="Z124" i="3"/>
  <c r="X137" i="3"/>
  <c r="V123" i="3"/>
  <c r="AB123" i="3"/>
  <c r="X123" i="3"/>
  <c r="X124" i="3"/>
  <c r="R123" i="3"/>
  <c r="I95" i="9" s="1" a="1"/>
  <c r="I95" i="9" s="1"/>
  <c r="AA123" i="3"/>
  <c r="S124" i="3"/>
  <c r="J96" i="9" s="1" a="1"/>
  <c r="J96" i="9" s="1"/>
  <c r="P124" i="3"/>
  <c r="G96" i="9" s="1" a="1"/>
  <c r="G96" i="9" s="1"/>
  <c r="AA139" i="3"/>
  <c r="V139" i="3"/>
  <c r="W139" i="3"/>
  <c r="Z139" i="3"/>
  <c r="GZ52" i="3"/>
  <c r="HA27" i="3" s="1"/>
  <c r="GY53" i="3"/>
  <c r="GZ28" i="3" s="1"/>
  <c r="GW55" i="3"/>
  <c r="GX30" i="3" s="1"/>
  <c r="S139" i="3"/>
  <c r="S137" i="3"/>
  <c r="O137" i="3"/>
  <c r="O139" i="3"/>
  <c r="N106" i="3"/>
  <c r="N107" i="3" s="1"/>
  <c r="N139" i="3"/>
  <c r="N137" i="3"/>
  <c r="Q139" i="3"/>
  <c r="Q137" i="3"/>
  <c r="GX54" i="3"/>
  <c r="GY29" i="3" s="1"/>
  <c r="GV56" i="3"/>
  <c r="GW31" i="3" s="1"/>
  <c r="GV39" i="3"/>
  <c r="T139" i="3"/>
  <c r="T137" i="3"/>
  <c r="P139" i="3"/>
  <c r="P137" i="3"/>
  <c r="R137" i="3"/>
  <c r="R139" i="3"/>
  <c r="HA51" i="3"/>
  <c r="U137" i="3"/>
  <c r="U139" i="3"/>
  <c r="AB139" i="3" l="1"/>
  <c r="K9" i="7"/>
  <c r="HA132" i="3"/>
  <c r="AA132" i="3"/>
  <c r="K104" i="9"/>
  <c r="K105" i="9" s="1"/>
  <c r="G104" i="9"/>
  <c r="G105" i="9" s="1"/>
  <c r="I104" i="9"/>
  <c r="I105" i="9" s="1"/>
  <c r="Q132" i="3"/>
  <c r="H95" i="9" a="1"/>
  <c r="H95" i="9" s="1"/>
  <c r="H104" i="9" s="1"/>
  <c r="H105" i="9" s="1"/>
  <c r="AB132" i="3"/>
  <c r="V132" i="3"/>
  <c r="M95" i="9" a="1"/>
  <c r="M95" i="9" s="1"/>
  <c r="M104" i="9" s="1"/>
  <c r="M105" i="9" s="1"/>
  <c r="S132" i="3"/>
  <c r="J95" i="9" a="1"/>
  <c r="J95" i="9" s="1"/>
  <c r="J104" i="9" s="1"/>
  <c r="J105" i="9" s="1"/>
  <c r="O132" i="3"/>
  <c r="F95" i="9" a="1"/>
  <c r="F95" i="9" s="1"/>
  <c r="F104" i="9" s="1"/>
  <c r="F105" i="9" s="1"/>
  <c r="U132" i="3"/>
  <c r="L95" i="9" a="1"/>
  <c r="L95" i="9" s="1"/>
  <c r="L104" i="9" s="1"/>
  <c r="W132" i="3"/>
  <c r="N95" i="9" a="1"/>
  <c r="N95" i="9" s="1"/>
  <c r="N104" i="9" s="1"/>
  <c r="Z132" i="3"/>
  <c r="R132" i="3"/>
  <c r="Y132" i="3"/>
  <c r="X132" i="3"/>
  <c r="P132" i="3"/>
  <c r="T132" i="3"/>
  <c r="GY54" i="3"/>
  <c r="GZ29" i="3" s="1"/>
  <c r="GZ53" i="3"/>
  <c r="GX55" i="3"/>
  <c r="GY30" i="3" s="1"/>
  <c r="GW56" i="3"/>
  <c r="GX31" i="3" s="1"/>
  <c r="GW39" i="3"/>
  <c r="K5" i="7"/>
  <c r="J5" i="7"/>
  <c r="K3" i="7" s="1"/>
  <c r="K6" i="7"/>
  <c r="J6" i="7"/>
  <c r="HA52" i="3"/>
  <c r="HA28" i="3"/>
  <c r="O106" i="3"/>
  <c r="E88" i="9"/>
  <c r="E89" i="9" s="1"/>
  <c r="L105" i="9" l="1"/>
  <c r="L117" i="9"/>
  <c r="N117" i="9"/>
  <c r="N105" i="9"/>
  <c r="GX56" i="3"/>
  <c r="GY31" i="3" s="1"/>
  <c r="GX39" i="3"/>
  <c r="GY55" i="3"/>
  <c r="GZ30" i="3" s="1"/>
  <c r="E91" i="9"/>
  <c r="E114" i="9"/>
  <c r="E90" i="9"/>
  <c r="F88" i="9"/>
  <c r="F89" i="9" s="1"/>
  <c r="O107" i="3"/>
  <c r="P106" i="3"/>
  <c r="GZ54" i="3"/>
  <c r="HA29" i="3" s="1"/>
  <c r="HA53" i="3"/>
  <c r="E118" i="9" l="1"/>
  <c r="E119" i="9" a="1"/>
  <c r="E119" i="9" s="1"/>
  <c r="Q106" i="3"/>
  <c r="HA54" i="3"/>
  <c r="GY56" i="3"/>
  <c r="GZ31" i="3" s="1"/>
  <c r="GY39" i="3"/>
  <c r="G88" i="9"/>
  <c r="G89" i="9" s="1"/>
  <c r="P107" i="3"/>
  <c r="F91" i="9"/>
  <c r="F114" i="9"/>
  <c r="F90" i="9"/>
  <c r="GZ55" i="3"/>
  <c r="HA30" i="3" s="1"/>
  <c r="F118" i="9" l="1"/>
  <c r="F119" i="9" a="1"/>
  <c r="F119" i="9" s="1"/>
  <c r="HA55" i="3"/>
  <c r="GZ56" i="3"/>
  <c r="HA31" i="3" s="1"/>
  <c r="GZ39" i="3"/>
  <c r="G91" i="9"/>
  <c r="G90" i="9"/>
  <c r="G114" i="9"/>
  <c r="H88" i="9"/>
  <c r="H89" i="9" s="1"/>
  <c r="Q107" i="3"/>
  <c r="R106" i="3"/>
  <c r="S106" i="3" s="1"/>
  <c r="G118" i="9" l="1"/>
  <c r="G119" i="9" a="1"/>
  <c r="G119" i="9" s="1"/>
  <c r="HA56" i="3"/>
  <c r="HA39" i="3"/>
  <c r="H114" i="9"/>
  <c r="H90" i="9"/>
  <c r="H91" i="9"/>
  <c r="J88" i="9"/>
  <c r="J89" i="9" s="1"/>
  <c r="S107" i="3"/>
  <c r="T106" i="3"/>
  <c r="I88" i="9"/>
  <c r="I89" i="9" s="1"/>
  <c r="R107" i="3"/>
  <c r="H118" i="9" l="1"/>
  <c r="H119" i="9" a="1"/>
  <c r="H119" i="9" s="1"/>
  <c r="J114" i="9"/>
  <c r="J90" i="9"/>
  <c r="J91" i="9"/>
  <c r="I90" i="9"/>
  <c r="I91" i="9"/>
  <c r="I114" i="9"/>
  <c r="U106" i="3"/>
  <c r="K88" i="9"/>
  <c r="K89" i="9" s="1"/>
  <c r="T107" i="3"/>
  <c r="J118" i="9" l="1"/>
  <c r="J119" i="9" a="1"/>
  <c r="J119" i="9" s="1"/>
  <c r="I118" i="9"/>
  <c r="I119" i="9" a="1"/>
  <c r="I119" i="9" s="1"/>
  <c r="L88" i="9"/>
  <c r="L89" i="9" s="1"/>
  <c r="U107" i="3"/>
  <c r="V106" i="3"/>
  <c r="K91" i="9"/>
  <c r="K114" i="9"/>
  <c r="K90" i="9"/>
  <c r="K118" i="9" l="1"/>
  <c r="K119" i="9" a="1"/>
  <c r="K119" i="9" s="1"/>
  <c r="M88" i="9"/>
  <c r="M89" i="9" s="1"/>
  <c r="V107" i="3"/>
  <c r="W106" i="3"/>
  <c r="L114" i="9"/>
  <c r="L91" i="9"/>
  <c r="L90" i="9"/>
  <c r="L118" i="9" l="1"/>
  <c r="L119" i="9" a="1"/>
  <c r="L119" i="9" s="1"/>
  <c r="N88" i="9"/>
  <c r="N89" i="9" s="1"/>
  <c r="W107" i="3"/>
  <c r="X106" i="3"/>
  <c r="M91" i="9"/>
  <c r="M114" i="9"/>
  <c r="M90" i="9"/>
  <c r="M118" i="9" l="1"/>
  <c r="M119" i="9" a="1"/>
  <c r="M119" i="9" s="1"/>
  <c r="O88" i="9"/>
  <c r="O89" i="9" s="1"/>
  <c r="X107" i="3"/>
  <c r="Y106" i="3"/>
  <c r="N114" i="9"/>
  <c r="N90" i="9"/>
  <c r="N91" i="9"/>
  <c r="N118" i="9" l="1"/>
  <c r="N119" i="9" a="1"/>
  <c r="N119" i="9" s="1"/>
  <c r="D119" i="9" s="1"/>
  <c r="K36" i="7" s="1"/>
  <c r="P88" i="9"/>
  <c r="P89" i="9" s="1"/>
  <c r="Y107" i="3"/>
  <c r="Z106" i="3"/>
  <c r="O90" i="9"/>
  <c r="O91" i="9"/>
  <c r="O114" i="9"/>
  <c r="O118" i="9" s="1"/>
  <c r="Q88" i="9" l="1"/>
  <c r="Q89" i="9" s="1"/>
  <c r="Z107" i="3"/>
  <c r="AA106" i="3"/>
  <c r="P90" i="9"/>
  <c r="P91" i="9"/>
  <c r="P114" i="9"/>
  <c r="P118" i="9" s="1"/>
  <c r="R88" i="9" l="1"/>
  <c r="R89" i="9" s="1"/>
  <c r="AA107" i="3"/>
  <c r="AB106" i="3"/>
  <c r="Q114" i="9"/>
  <c r="Q118" i="9" s="1"/>
  <c r="Q91" i="9"/>
  <c r="Q90" i="9"/>
  <c r="S88" i="9" l="1"/>
  <c r="S89" i="9" s="1"/>
  <c r="AB107" i="3"/>
  <c r="AD106" i="3"/>
  <c r="R114" i="9"/>
  <c r="R118" i="9" s="1"/>
  <c r="R91" i="9"/>
  <c r="R90" i="9"/>
  <c r="AD107" i="3" l="1"/>
  <c r="AE106" i="3"/>
  <c r="S114" i="9"/>
  <c r="S118" i="9" s="1"/>
  <c r="S90" i="9"/>
  <c r="S91" i="9"/>
  <c r="D121" i="9" l="1"/>
  <c r="K37" i="7" s="1"/>
  <c r="D120" i="9"/>
  <c r="K34" i="7" s="1"/>
  <c r="D122" i="9"/>
  <c r="K38" i="7" s="1"/>
  <c r="AE107" i="3"/>
  <c r="AF106" i="3"/>
  <c r="AF107" i="3" l="1"/>
  <c r="AG106" i="3"/>
  <c r="AG107" i="3" l="1"/>
  <c r="AH106" i="3"/>
  <c r="AH107" i="3" l="1"/>
  <c r="AI106" i="3"/>
  <c r="AI107" i="3" l="1"/>
  <c r="AJ106" i="3"/>
  <c r="AJ107" i="3" l="1"/>
  <c r="AK106" i="3"/>
  <c r="AK107" i="3" l="1"/>
  <c r="AL106" i="3"/>
  <c r="AL107" i="3" l="1"/>
  <c r="AM106" i="3"/>
  <c r="AM107" i="3" l="1"/>
  <c r="AN106" i="3"/>
  <c r="AN107" i="3" l="1"/>
  <c r="AO106" i="3"/>
  <c r="AO107" i="3" l="1"/>
  <c r="AP106" i="3"/>
  <c r="AP107" i="3" l="1"/>
  <c r="AQ106" i="3"/>
  <c r="AQ107" i="3" l="1"/>
  <c r="AR106" i="3"/>
  <c r="AR107" i="3" l="1"/>
  <c r="AS106" i="3"/>
  <c r="AS107" i="3" l="1"/>
  <c r="AT106" i="3"/>
  <c r="AT107" i="3" l="1"/>
  <c r="AU106" i="3"/>
  <c r="AU107" i="3" l="1"/>
  <c r="AV106" i="3"/>
  <c r="AV107" i="3" l="1"/>
  <c r="AW106" i="3"/>
  <c r="AW107" i="3" l="1"/>
  <c r="AX106" i="3"/>
  <c r="AX107" i="3" l="1"/>
  <c r="AY106" i="3"/>
  <c r="AY107" i="3" l="1"/>
  <c r="AZ106" i="3"/>
  <c r="AZ107" i="3" l="1"/>
  <c r="BA106" i="3"/>
  <c r="BA107" i="3" l="1"/>
  <c r="BB106" i="3"/>
  <c r="BB107" i="3" l="1"/>
  <c r="BC106" i="3"/>
  <c r="BC107" i="3" l="1"/>
  <c r="BD106" i="3"/>
  <c r="BD107" i="3" l="1"/>
  <c r="BE106" i="3"/>
  <c r="BE107" i="3" l="1"/>
  <c r="BF106" i="3"/>
  <c r="BF107" i="3" l="1"/>
  <c r="BG106" i="3"/>
  <c r="BG107" i="3" l="1"/>
  <c r="BH106" i="3"/>
  <c r="BH107" i="3" l="1"/>
  <c r="BI106" i="3"/>
  <c r="BI107" i="3" l="1"/>
  <c r="BJ106" i="3"/>
  <c r="BJ107" i="3" l="1"/>
  <c r="BK106" i="3"/>
  <c r="BK107" i="3" l="1"/>
  <c r="BL106" i="3"/>
  <c r="BL107" i="3" l="1"/>
  <c r="BM106" i="3"/>
  <c r="BM107" i="3" l="1"/>
  <c r="BN106" i="3"/>
  <c r="BN107" i="3" l="1"/>
  <c r="BO106" i="3"/>
  <c r="BO107" i="3" l="1"/>
  <c r="BP106" i="3"/>
  <c r="BP107" i="3" l="1"/>
  <c r="BQ106" i="3"/>
  <c r="BQ107" i="3" l="1"/>
  <c r="BR106" i="3"/>
  <c r="BR107" i="3" l="1"/>
  <c r="BS106" i="3"/>
  <c r="BS107" i="3" l="1"/>
  <c r="BT106" i="3"/>
  <c r="BT107" i="3" l="1"/>
  <c r="BU106" i="3"/>
  <c r="BU107" i="3" l="1"/>
  <c r="BV106" i="3"/>
  <c r="BV107" i="3" l="1"/>
  <c r="BW106" i="3"/>
  <c r="BW107" i="3" l="1"/>
  <c r="BX106" i="3"/>
  <c r="BX107" i="3" l="1"/>
  <c r="BY106" i="3"/>
  <c r="BY107" i="3" l="1"/>
  <c r="BZ106" i="3"/>
  <c r="BZ107" i="3" l="1"/>
  <c r="CA106" i="3"/>
  <c r="CA107" i="3" l="1"/>
  <c r="CB106" i="3"/>
  <c r="CB107" i="3" l="1"/>
  <c r="CC106" i="3"/>
  <c r="CC107" i="3" l="1"/>
  <c r="CD106" i="3"/>
  <c r="CD107" i="3" l="1"/>
  <c r="CE106" i="3"/>
  <c r="CE107" i="3" l="1"/>
  <c r="CF106" i="3"/>
  <c r="CF107" i="3" l="1"/>
  <c r="CG106" i="3"/>
  <c r="CG107" i="3" l="1"/>
  <c r="CH106" i="3"/>
  <c r="CH107" i="3" l="1"/>
  <c r="CI106" i="3"/>
  <c r="CI107" i="3" l="1"/>
  <c r="CJ106" i="3"/>
  <c r="CJ107" i="3" l="1"/>
  <c r="CK106" i="3"/>
  <c r="CK107" i="3" l="1"/>
  <c r="CL106" i="3"/>
  <c r="CL107" i="3" l="1"/>
  <c r="CM106" i="3"/>
  <c r="CM107" i="3" l="1"/>
  <c r="CN106" i="3"/>
  <c r="CN107" i="3" l="1"/>
  <c r="CO106" i="3"/>
  <c r="CO107" i="3" l="1"/>
  <c r="CP106" i="3"/>
  <c r="CP107" i="3" l="1"/>
  <c r="CQ106" i="3"/>
  <c r="CQ107" i="3" l="1"/>
  <c r="CR106" i="3"/>
  <c r="CR107" i="3" l="1"/>
  <c r="CS106" i="3"/>
  <c r="CS107" i="3" l="1"/>
  <c r="CT106" i="3"/>
  <c r="CT107" i="3" l="1"/>
  <c r="CU106" i="3"/>
  <c r="CU107" i="3" l="1"/>
  <c r="CV106" i="3"/>
  <c r="CV107" i="3" l="1"/>
  <c r="CW106" i="3"/>
  <c r="CW107" i="3" l="1"/>
  <c r="CX106" i="3"/>
  <c r="CX107" i="3" l="1"/>
  <c r="CY106" i="3"/>
  <c r="CY107" i="3" l="1"/>
  <c r="CZ106" i="3"/>
  <c r="CZ107" i="3" l="1"/>
  <c r="DA106" i="3"/>
  <c r="DA107" i="3" l="1"/>
  <c r="DB106" i="3"/>
  <c r="DB107" i="3" l="1"/>
  <c r="DC106" i="3"/>
  <c r="DC107" i="3" l="1"/>
  <c r="DD106" i="3"/>
  <c r="DD107" i="3" l="1"/>
  <c r="DE106" i="3"/>
  <c r="DE107" i="3" l="1"/>
  <c r="DF106" i="3"/>
  <c r="DF107" i="3" l="1"/>
  <c r="DG106" i="3"/>
  <c r="DG107" i="3" l="1"/>
  <c r="DH106" i="3"/>
  <c r="DH107" i="3" l="1"/>
  <c r="DI106" i="3"/>
  <c r="DI107" i="3" l="1"/>
  <c r="DJ106" i="3"/>
  <c r="DJ107" i="3" l="1"/>
  <c r="DK106" i="3"/>
  <c r="DK107" i="3" l="1"/>
  <c r="DL106" i="3"/>
  <c r="DL107" i="3" l="1"/>
  <c r="DM106" i="3"/>
  <c r="DM107" i="3" l="1"/>
  <c r="DN106" i="3"/>
  <c r="DN107" i="3" l="1"/>
  <c r="DO106" i="3"/>
  <c r="DO107" i="3" l="1"/>
  <c r="DP106" i="3"/>
  <c r="DP107" i="3" l="1"/>
  <c r="DQ106" i="3"/>
  <c r="DQ107" i="3" l="1"/>
  <c r="DR106" i="3"/>
  <c r="DR107" i="3" l="1"/>
  <c r="DS106" i="3"/>
  <c r="DS107" i="3" l="1"/>
  <c r="DT106" i="3"/>
  <c r="DT107" i="3" l="1"/>
  <c r="DU106" i="3"/>
  <c r="DU107" i="3" l="1"/>
  <c r="DV106" i="3"/>
  <c r="DV107" i="3" l="1"/>
  <c r="DW106" i="3"/>
  <c r="DW107" i="3" l="1"/>
  <c r="DX106" i="3"/>
  <c r="DX107" i="3" l="1"/>
  <c r="DY106" i="3"/>
  <c r="DY107" i="3" l="1"/>
  <c r="DZ106" i="3"/>
  <c r="DZ107" i="3" l="1"/>
  <c r="EA106" i="3"/>
  <c r="EA107" i="3" l="1"/>
  <c r="EB106" i="3"/>
  <c r="EB107" i="3" l="1"/>
  <c r="EC106" i="3"/>
  <c r="EC107" i="3" l="1"/>
  <c r="ED106" i="3"/>
  <c r="ED107" i="3" l="1"/>
  <c r="EE106" i="3"/>
  <c r="EE107" i="3" l="1"/>
  <c r="EF106" i="3"/>
  <c r="EF107" i="3" l="1"/>
  <c r="EG106" i="3"/>
  <c r="EG107" i="3" l="1"/>
  <c r="EH106" i="3"/>
  <c r="EH107" i="3" l="1"/>
  <c r="EI106" i="3"/>
  <c r="EI107" i="3" l="1"/>
  <c r="EJ106" i="3"/>
  <c r="EJ107" i="3" l="1"/>
  <c r="EK106" i="3"/>
  <c r="EK107" i="3" l="1"/>
  <c r="EL106" i="3"/>
  <c r="EL107" i="3" l="1"/>
  <c r="EM106" i="3"/>
  <c r="EM107" i="3" l="1"/>
  <c r="EN106" i="3"/>
  <c r="EN107" i="3" l="1"/>
  <c r="EO106" i="3"/>
  <c r="EO107" i="3" l="1"/>
  <c r="EP106" i="3"/>
  <c r="EP107" i="3" l="1"/>
  <c r="EQ106" i="3"/>
  <c r="EQ107" i="3" l="1"/>
  <c r="ER106" i="3"/>
  <c r="ER107" i="3" l="1"/>
  <c r="ES106" i="3"/>
  <c r="ES107" i="3" l="1"/>
  <c r="ET106" i="3"/>
  <c r="ET107" i="3" l="1"/>
  <c r="EU106" i="3"/>
  <c r="EU107" i="3" l="1"/>
  <c r="EV106" i="3"/>
  <c r="EV107" i="3" l="1"/>
  <c r="EW106" i="3"/>
  <c r="EW107" i="3" l="1"/>
  <c r="EX106" i="3"/>
  <c r="EX107" i="3" l="1"/>
  <c r="EY106" i="3"/>
  <c r="EY107" i="3" l="1"/>
  <c r="EZ106" i="3"/>
  <c r="EZ107" i="3" l="1"/>
  <c r="FA106" i="3"/>
  <c r="FA107" i="3" l="1"/>
  <c r="FB106" i="3"/>
  <c r="FB107" i="3" l="1"/>
  <c r="FC106" i="3"/>
  <c r="FC107" i="3" l="1"/>
  <c r="FD106" i="3"/>
  <c r="FD107" i="3" l="1"/>
  <c r="FE106" i="3"/>
  <c r="FE107" i="3" l="1"/>
  <c r="FF106" i="3"/>
  <c r="FF107" i="3" l="1"/>
  <c r="FG106" i="3"/>
  <c r="FG107" i="3" l="1"/>
  <c r="FH106" i="3"/>
  <c r="FH107" i="3" l="1"/>
  <c r="FI106" i="3"/>
  <c r="FI107" i="3" l="1"/>
  <c r="FJ106" i="3"/>
  <c r="FJ107" i="3" l="1"/>
  <c r="FK106" i="3"/>
  <c r="FK107" i="3" l="1"/>
  <c r="FL106" i="3"/>
  <c r="FL107" i="3" l="1"/>
  <c r="FM106" i="3"/>
  <c r="FM107" i="3" l="1"/>
  <c r="FN106" i="3"/>
  <c r="FN107" i="3" l="1"/>
  <c r="FO106" i="3"/>
  <c r="FO107" i="3" l="1"/>
  <c r="FP106" i="3"/>
  <c r="FP107" i="3" l="1"/>
  <c r="FQ106" i="3"/>
  <c r="FQ107" i="3" l="1"/>
  <c r="FR106" i="3"/>
  <c r="FR107" i="3" l="1"/>
  <c r="FS106" i="3"/>
  <c r="FS107" i="3" l="1"/>
  <c r="FT106" i="3"/>
  <c r="FT107" i="3" l="1"/>
  <c r="FU106" i="3"/>
  <c r="FU107" i="3" l="1"/>
  <c r="FV106" i="3"/>
  <c r="FV107" i="3" l="1"/>
  <c r="FW106" i="3"/>
  <c r="FW107" i="3" l="1"/>
  <c r="FX106" i="3"/>
  <c r="FX107" i="3" l="1"/>
  <c r="FY106" i="3"/>
  <c r="FY107" i="3" l="1"/>
  <c r="FZ106" i="3"/>
  <c r="FZ107" i="3" l="1"/>
  <c r="GA106" i="3"/>
  <c r="GA107" i="3" l="1"/>
  <c r="GB106" i="3"/>
  <c r="GB107" i="3" l="1"/>
  <c r="GC106" i="3"/>
  <c r="GC107" i="3" l="1"/>
  <c r="GD106" i="3"/>
  <c r="GD107" i="3" l="1"/>
  <c r="GE106" i="3"/>
  <c r="GE107" i="3" l="1"/>
  <c r="GF106" i="3"/>
  <c r="GF107" i="3" l="1"/>
  <c r="GG106" i="3"/>
  <c r="GG107" i="3" l="1"/>
  <c r="GH106" i="3"/>
  <c r="GH107" i="3" l="1"/>
  <c r="GI106" i="3"/>
  <c r="GI107" i="3" l="1"/>
  <c r="GJ106" i="3"/>
  <c r="GJ107" i="3" l="1"/>
  <c r="GK106" i="3"/>
  <c r="GK107" i="3" l="1"/>
  <c r="GL106" i="3"/>
  <c r="GL107" i="3" l="1"/>
  <c r="GM106" i="3"/>
  <c r="GM107" i="3" l="1"/>
  <c r="GN106" i="3"/>
  <c r="GN107" i="3" l="1"/>
  <c r="GO106" i="3"/>
  <c r="GO107" i="3" l="1"/>
  <c r="GP106" i="3"/>
  <c r="GP107" i="3" l="1"/>
  <c r="GQ106" i="3"/>
  <c r="GQ107" i="3" l="1"/>
  <c r="GR106" i="3"/>
  <c r="GR107" i="3" l="1"/>
  <c r="GS106" i="3"/>
  <c r="GS107" i="3" l="1"/>
  <c r="GT106" i="3"/>
  <c r="GT107" i="3" l="1"/>
  <c r="GU106" i="3"/>
  <c r="GU107" i="3" l="1"/>
  <c r="GV106" i="3"/>
  <c r="GV107" i="3" l="1"/>
  <c r="GW106" i="3"/>
  <c r="GW107" i="3" l="1"/>
  <c r="GX106" i="3"/>
  <c r="GX107" i="3" l="1"/>
  <c r="GY106" i="3"/>
  <c r="GY107" i="3" l="1"/>
  <c r="GZ106" i="3"/>
  <c r="GZ107" i="3" l="1"/>
  <c r="HA106" i="3"/>
  <c r="HA10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<sst xmlns="http://schemas.openxmlformats.org/spreadsheetml/2006/main" count="545" uniqueCount="447">
  <si>
    <t>REVOLVING LOAN FUND PROGRAM</t>
  </si>
  <si>
    <t>Established 2023</t>
  </si>
  <si>
    <t>SITE INFORMATION</t>
  </si>
  <si>
    <t>Loan Applicant:</t>
  </si>
  <si>
    <t>Applicant Name</t>
  </si>
  <si>
    <t>Applicant Address:</t>
  </si>
  <si>
    <t>Number / Street</t>
  </si>
  <si>
    <t>ALL LOAN FUND APPLICATIONS &amp; MATERIALS MUST INCLUDE A SEPARATE WRITTEN PROJECT NARRATIVE BY APPLICANT</t>
  </si>
  <si>
    <t>City, State, ZIP</t>
  </si>
  <si>
    <t>Applicant Phone Number:</t>
  </si>
  <si>
    <t>(XXX) XXX-XXXX</t>
  </si>
  <si>
    <t>Applicant E-Mail Address:</t>
  </si>
  <si>
    <t>Project Name:</t>
  </si>
  <si>
    <t>Project Name</t>
  </si>
  <si>
    <t>Project Description:</t>
  </si>
  <si>
    <t>Brief Description of Project (e.g. XX-Unit Infill Multifamily Project)</t>
  </si>
  <si>
    <t>Project Location</t>
  </si>
  <si>
    <t>Land Area (Square Feet)</t>
  </si>
  <si>
    <t>Land Area (Acres)</t>
  </si>
  <si>
    <t>Length of Project (Sale Year)</t>
  </si>
  <si>
    <t>PROPOSED BUILDING(S) INFORMATION</t>
  </si>
  <si>
    <t>Total Floors Above Grade</t>
  </si>
  <si>
    <t>Total Gross Square Feet Above Grade</t>
  </si>
  <si>
    <t>Total Leasable SF Above Grade</t>
  </si>
  <si>
    <t>Building Efficiency (%)</t>
  </si>
  <si>
    <t>Total Residential Units</t>
  </si>
  <si>
    <t>Underground Parking (Y/N)</t>
  </si>
  <si>
    <t>Total Floors Below Grade</t>
  </si>
  <si>
    <t>Total GSF Below Grade</t>
  </si>
  <si>
    <t>Total GSF</t>
  </si>
  <si>
    <t>NOTES / BUILDING DESCRIPTIONS</t>
  </si>
  <si>
    <t>Main Building(s)</t>
  </si>
  <si>
    <t>Accessory Building(s)</t>
  </si>
  <si>
    <t>Total Building(s) Data</t>
  </si>
  <si>
    <t>RESIDENTIAL PROGRAM</t>
  </si>
  <si>
    <t>Unit Types / Descriptions</t>
  </si>
  <si>
    <t>% Total Units</t>
  </si>
  <si>
    <t>Bedrooms per Unit</t>
  </si>
  <si>
    <t>Total Bedrooms</t>
  </si>
  <si>
    <t>Avg SF/Unit</t>
  </si>
  <si>
    <t>Total LSF</t>
  </si>
  <si>
    <t>Avg Chunk Rent/Mo</t>
  </si>
  <si>
    <t>Avg Rent/SF</t>
  </si>
  <si>
    <t>Monthly Base  Rent</t>
  </si>
  <si>
    <t xml:space="preserve">NOTES </t>
  </si>
  <si>
    <t>Total Residential Program</t>
  </si>
  <si>
    <t>Applicant:</t>
  </si>
  <si>
    <t>Description</t>
  </si>
  <si>
    <t>Site Location:</t>
  </si>
  <si>
    <t>Total Residential Units in Project</t>
  </si>
  <si>
    <t>Total Gross Square Feet in Project (GSF)</t>
  </si>
  <si>
    <t>PROJECT USES</t>
  </si>
  <si>
    <t>Amount</t>
  </si>
  <si>
    <t>% Total</t>
  </si>
  <si>
    <t>$/Unit</t>
  </si>
  <si>
    <t>$/GSF</t>
  </si>
  <si>
    <t>Notes / Explanations</t>
  </si>
  <si>
    <t>Land Acquisition Costs</t>
  </si>
  <si>
    <t>Land Cost</t>
  </si>
  <si>
    <t>Commissions</t>
  </si>
  <si>
    <t>Other Acquisition Costs</t>
  </si>
  <si>
    <t>Subtotal</t>
  </si>
  <si>
    <t>Construction Costs:</t>
  </si>
  <si>
    <t>Site Work</t>
  </si>
  <si>
    <t>Demolition &amp; Abatement</t>
  </si>
  <si>
    <t>Construction Materials Testing</t>
  </si>
  <si>
    <t>Hard Construction Cost</t>
  </si>
  <si>
    <t>Hard Cost Contingency</t>
  </si>
  <si>
    <t>Payment &amp; Performance Bonds</t>
  </si>
  <si>
    <t>Builder's Risk Insurance</t>
  </si>
  <si>
    <t>Contractor Insurance</t>
  </si>
  <si>
    <t>General Contractor - Construction Fee</t>
  </si>
  <si>
    <t>Other Construction Costs</t>
  </si>
  <si>
    <t>Soft Costs:</t>
  </si>
  <si>
    <t>Architectural Fees</t>
  </si>
  <si>
    <t>Structural Engineering Fees</t>
  </si>
  <si>
    <t>Civil Engineering Fees</t>
  </si>
  <si>
    <t>Site Surveying / ALTA Survey</t>
  </si>
  <si>
    <t>Geotechnical &amp; Soil Testing</t>
  </si>
  <si>
    <t>Sustainability Consulting / Commissioning</t>
  </si>
  <si>
    <t>Environmental Consulting &amp; Work</t>
  </si>
  <si>
    <t>Park Impact / Utility Connection Fees</t>
  </si>
  <si>
    <t>Permit Fees</t>
  </si>
  <si>
    <t>Appraisal</t>
  </si>
  <si>
    <t>Legal</t>
  </si>
  <si>
    <t>Accounting</t>
  </si>
  <si>
    <t>3rd Party Market Study</t>
  </si>
  <si>
    <t>FF&amp;E / Interior Design &amp; Furnishing</t>
  </si>
  <si>
    <t>Real Estate Taxes during Construction</t>
  </si>
  <si>
    <t>Owner's Contingency</t>
  </si>
  <si>
    <t>Other Soft Costs</t>
  </si>
  <si>
    <t>Financing Fees and Expenses:</t>
  </si>
  <si>
    <t>Construction Period Interest</t>
  </si>
  <si>
    <t>Equity Investor Origination Fee</t>
  </si>
  <si>
    <t>Lender(s) Legal Fees</t>
  </si>
  <si>
    <t>Tax Credit Reservation Fees</t>
  </si>
  <si>
    <t>Application Fees</t>
  </si>
  <si>
    <t>Other Financing Costs</t>
  </si>
  <si>
    <t>Other Applicable Project Costs</t>
  </si>
  <si>
    <t>Developer Fee - Paid as Cash</t>
  </si>
  <si>
    <t>Developer Fee - Contributed as Equity</t>
  </si>
  <si>
    <t>Operating Reserves</t>
  </si>
  <si>
    <t>Credit Swap Fee</t>
  </si>
  <si>
    <t>Total Uses</t>
  </si>
  <si>
    <t>Binary</t>
  </si>
  <si>
    <t>YES</t>
  </si>
  <si>
    <t>NO</t>
  </si>
  <si>
    <t>PROJECT EQUITY &amp; GRANTS</t>
  </si>
  <si>
    <t>Total Amount</t>
  </si>
  <si>
    <t>NOTES</t>
  </si>
  <si>
    <t>Developer Equity Sources</t>
  </si>
  <si>
    <t>Developer - Cash Equity</t>
  </si>
  <si>
    <t>Developer - Contributed Developer Fee</t>
  </si>
  <si>
    <t>Other Equity</t>
  </si>
  <si>
    <t>Project Grants</t>
  </si>
  <si>
    <t xml:space="preserve">Project Grant </t>
  </si>
  <si>
    <t>PROJECT DEBT</t>
  </si>
  <si>
    <t>Construction Debt</t>
  </si>
  <si>
    <t>% Total Debt</t>
  </si>
  <si>
    <t>Origination Fee ($)</t>
  </si>
  <si>
    <t>Origination Fee (%)</t>
  </si>
  <si>
    <t>Interest Rate</t>
  </si>
  <si>
    <t>I/O Period (months)</t>
  </si>
  <si>
    <t>Paid Off at Completion</t>
  </si>
  <si>
    <t>Interest Only Over Term</t>
  </si>
  <si>
    <t>Term (Years)</t>
  </si>
  <si>
    <t>Amortization (Years)</t>
  </si>
  <si>
    <t>Min DSCR</t>
  </si>
  <si>
    <t>Short Term/Reimbursable Debt</t>
  </si>
  <si>
    <t>TIF Loan - Upfront</t>
  </si>
  <si>
    <t>Upfront TIF Loan to be Reimbursed at Occupancy</t>
  </si>
  <si>
    <t>Conventional Debt Sources</t>
  </si>
  <si>
    <t>Conventional Debt Financing</t>
  </si>
  <si>
    <t>PayGo TIF Loan</t>
  </si>
  <si>
    <t>ThriveED - RLF Loan</t>
  </si>
  <si>
    <t>Debt During Construction</t>
  </si>
  <si>
    <t>Debt After Construction (After ST Debt Payoff)</t>
  </si>
  <si>
    <t>Maximum Loan Amount per Unit</t>
  </si>
  <si>
    <t>Per Unit</t>
  </si>
  <si>
    <t>Maximum Total Request Permitted</t>
  </si>
  <si>
    <t>Total Project Sources</t>
  </si>
  <si>
    <t>Total Project Uses</t>
  </si>
  <si>
    <t>Project Funding Shortfall</t>
  </si>
  <si>
    <t>Estimated Construction Start Date</t>
  </si>
  <si>
    <t>Construction Period (Months)</t>
  </si>
  <si>
    <t xml:space="preserve">CONSTRUCTION </t>
  </si>
  <si>
    <t>Construction Completion % in Monthly Draw</t>
  </si>
  <si>
    <t>Cumulative Construction Completion %</t>
  </si>
  <si>
    <t>Total Project Expenditures</t>
  </si>
  <si>
    <t>TOTAL</t>
  </si>
  <si>
    <t>REMAINING BALANCE</t>
  </si>
  <si>
    <t>LAND ACQUISITION</t>
  </si>
  <si>
    <t>Total Land Acquisition Costs</t>
  </si>
  <si>
    <t>Land Acquisition</t>
  </si>
  <si>
    <t>HARD CONSTRUCTION COSTS</t>
  </si>
  <si>
    <t>Total Construction Costs</t>
  </si>
  <si>
    <t>Construction Costs</t>
  </si>
  <si>
    <t>SOFT COSTS</t>
  </si>
  <si>
    <t>Total Soft Costs</t>
  </si>
  <si>
    <t>Soft Costs</t>
  </si>
  <si>
    <t>FINANCING COSTS &amp; FEES</t>
  </si>
  <si>
    <t>Total Financing Costs &amp; Fees</t>
  </si>
  <si>
    <t>Financing Fees &amp; Expenses</t>
  </si>
  <si>
    <t>OTHER PROJECT COSTS</t>
  </si>
  <si>
    <t>Total Other Project Costs</t>
  </si>
  <si>
    <t>Other Project Costs</t>
  </si>
  <si>
    <t>TOTAL PROJECT COST</t>
  </si>
  <si>
    <t>% Total Project Expenditures</t>
  </si>
  <si>
    <t>% Cumulative Expenditures</t>
  </si>
  <si>
    <t>PROJECT SOURCES</t>
  </si>
  <si>
    <t>Project Equity Account</t>
  </si>
  <si>
    <t>Total Draws on Equity</t>
  </si>
  <si>
    <t>End of Period Equity Balance</t>
  </si>
  <si>
    <t>Project Debt Financing</t>
  </si>
  <si>
    <t>Remainder</t>
  </si>
  <si>
    <t>Aggregate Draws on Debt</t>
  </si>
  <si>
    <t>End of Period Debt Balance</t>
  </si>
  <si>
    <t>Cumulative Debt Drawn</t>
  </si>
  <si>
    <t>Construction Interest Payment</t>
  </si>
  <si>
    <t>Weighted Average Interest Rate (Monthly)</t>
  </si>
  <si>
    <t>Extra Months of Interest in Reserve</t>
  </si>
  <si>
    <t>CASH FLOW / OPERATING PROFORMA</t>
  </si>
  <si>
    <t>Month</t>
  </si>
  <si>
    <t>Months of Construction</t>
  </si>
  <si>
    <t>Months of Operation</t>
  </si>
  <si>
    <t>Maximum Occupancy</t>
  </si>
  <si>
    <t>Residential Revenues</t>
  </si>
  <si>
    <t>Avg % Increase</t>
  </si>
  <si>
    <t>Total Revenue</t>
  </si>
  <si>
    <t>Years w/Rev</t>
  </si>
  <si>
    <t>Escalation Periods</t>
  </si>
  <si>
    <t>% Cng</t>
  </si>
  <si>
    <t>Residential Rent</t>
  </si>
  <si>
    <t>Add as needed and describe here</t>
  </si>
  <si>
    <t>Total Residential Revenue Metrics</t>
  </si>
  <si>
    <t>Parking Revenues</t>
  </si>
  <si>
    <t>Rate/Mo</t>
  </si>
  <si>
    <t># Spaces</t>
  </si>
  <si>
    <t>Utiliz. %</t>
  </si>
  <si>
    <t>Underground Parking Spaces</t>
  </si>
  <si>
    <t>Detached Garage Spaces</t>
  </si>
  <si>
    <t>Attached Garage Spaces</t>
  </si>
  <si>
    <t>Surface Parking Spaces</t>
  </si>
  <si>
    <t>Total Parking Metrics</t>
  </si>
  <si>
    <t>Pet Revenues</t>
  </si>
  <si>
    <t>Est # Pets</t>
  </si>
  <si>
    <t>%Units w/Pet</t>
  </si>
  <si>
    <t>Pet Rent - Dogs</t>
  </si>
  <si>
    <t>Pet Rent - Cats</t>
  </si>
  <si>
    <t>Pet Rent - Other Animals</t>
  </si>
  <si>
    <t>Total Pet Rent Metrics</t>
  </si>
  <si>
    <t>Storage Revenues</t>
  </si>
  <si>
    <t>Large Storage Space</t>
  </si>
  <si>
    <t>Small Storage Space</t>
  </si>
  <si>
    <t>Total Storage Metrics</t>
  </si>
  <si>
    <t>Administrative Revenues</t>
  </si>
  <si>
    <t>Per Unit/Year</t>
  </si>
  <si>
    <t>Short Term Fees / Premiums</t>
  </si>
  <si>
    <t>Lease Termination Fees</t>
  </si>
  <si>
    <t>Unit Turnover / Cleaning Fees</t>
  </si>
  <si>
    <t>Misc. Admin Fees</t>
  </si>
  <si>
    <t>Misc. Income</t>
  </si>
  <si>
    <t>Total Admin Metrics</t>
  </si>
  <si>
    <t>Other Revenue Streams</t>
  </si>
  <si>
    <t>Insert Projected Annual Revenues for any additional revenue streams.</t>
  </si>
  <si>
    <t>Total Other Rev Metrics</t>
  </si>
  <si>
    <t>Avg Escalator</t>
  </si>
  <si>
    <t>Potential Gross Income (PGI)</t>
  </si>
  <si>
    <t>PGI - Effective Average Monthly Rent w/All Revenue</t>
  </si>
  <si>
    <t>PGI - Total Rent/LSF/Month</t>
  </si>
  <si>
    <t>Rental Revenues / LSF / Month</t>
  </si>
  <si>
    <t>Parking Revnues / LSF / Month</t>
  </si>
  <si>
    <t>Pet Revenues / LSF / Month</t>
  </si>
  <si>
    <t>Storage Revenues / LSF / Month</t>
  </si>
  <si>
    <t>Administrative Revenues / LSF / Month</t>
  </si>
  <si>
    <t>Other Revenues / LSF / Month</t>
  </si>
  <si>
    <t>Vacancy Loss</t>
  </si>
  <si>
    <t>Stabilized Vacancy Loss</t>
  </si>
  <si>
    <t>Minimum Vacancy Loss due to Construction Period</t>
  </si>
  <si>
    <t>Estimated Vacancy Loss for Year - Override for Stabilized Vacancy Loss</t>
  </si>
  <si>
    <t>Effective Vacancy Loss (%)</t>
  </si>
  <si>
    <t>Effective Vacancy Loss ($)</t>
  </si>
  <si>
    <t>Effective Gross Income</t>
  </si>
  <si>
    <t>EGI - Total Rent/LSF/Month</t>
  </si>
  <si>
    <t>OPERATING EXPENSES</t>
  </si>
  <si>
    <t>Facilities Management</t>
  </si>
  <si>
    <t>Avg % EGI</t>
  </si>
  <si>
    <t>%EGI</t>
  </si>
  <si>
    <t>Repair &amp; Maintenance</t>
  </si>
  <si>
    <t>Janitorial / Contract Services</t>
  </si>
  <si>
    <t>Trash/Recycling Removal</t>
  </si>
  <si>
    <t>Unit Turnover Expenses</t>
  </si>
  <si>
    <t>Total Facilities OpEx</t>
  </si>
  <si>
    <t>Recoverable Expenses</t>
  </si>
  <si>
    <t>Utilities</t>
  </si>
  <si>
    <t>Insurance</t>
  </si>
  <si>
    <t>Total Recoverable OpEx</t>
  </si>
  <si>
    <t>Office / G&amp;A Expenses</t>
  </si>
  <si>
    <t>General</t>
  </si>
  <si>
    <t>Marketing</t>
  </si>
  <si>
    <t>Property Management Fees</t>
  </si>
  <si>
    <t>Administrative / Wages &amp; Payroll</t>
  </si>
  <si>
    <t>Total OG&amp;A OpEx</t>
  </si>
  <si>
    <t>CapEx Reserve</t>
  </si>
  <si>
    <t>Real Estate Taxes</t>
  </si>
  <si>
    <t>Other Operating Expenses</t>
  </si>
  <si>
    <t>Total Other OpEx Items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</si>
  <si>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</si>
  <si>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</si>
  <si>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</si>
  <si>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</si>
  <si>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</si>
  <si>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</si>
  <si>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</si>
  <si>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</si>
  <si>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</si>
  <si>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</si>
  <si>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</si>
  <si>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</si>
  <si>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</si>
  <si>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</si>
  <si>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</si>
  <si>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</si>
  <si>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</si>
  <si>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</si>
  <si>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</si>
  <si>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</si>
  <si>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</si>
  <si>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Total Operating Expenses</t>
  </si>
  <si>
    <t>Average OpEx Ratio</t>
  </si>
  <si>
    <t>Total OpEx per Unit per Year</t>
  </si>
  <si>
    <t>Facilities Mgmt- Per Unit / Per Year</t>
  </si>
  <si>
    <t>Utilities &amp; Insurance - Per Unit / Per Year</t>
  </si>
  <si>
    <t>Office / G&amp;A - Per Unit / Per Year</t>
  </si>
  <si>
    <t>CapEx Reserve - Per Unit / Per Year</t>
  </si>
  <si>
    <t>Real Estate Taxes - Per Unit / Per Year</t>
  </si>
  <si>
    <t>NET OPERATING INCOME</t>
  </si>
  <si>
    <t>NOI per Unit per Year</t>
  </si>
  <si>
    <t>Tax Increment Finance / PayGo TIF Reimbursement</t>
  </si>
  <si>
    <t>Property Tax Paid in Year</t>
  </si>
  <si>
    <t>Reimbursement Rate from Municipality</t>
  </si>
  <si>
    <t>TIF PayGo Refund to Developer</t>
  </si>
  <si>
    <t>Net Property Tax Paid by Developer</t>
  </si>
  <si>
    <t>Discounted Value of Remaining TIF</t>
  </si>
  <si>
    <t>Discount Rate</t>
  </si>
  <si>
    <t>NET OPERATING INCOME + TIF Reimbursement</t>
  </si>
  <si>
    <t>Project Year</t>
  </si>
  <si>
    <t>Construction / Capital Spending</t>
  </si>
  <si>
    <t>Capital Stack</t>
  </si>
  <si>
    <t>Column1</t>
  </si>
  <si>
    <t>Name/Order of Capital Source</t>
  </si>
  <si>
    <t>Type</t>
  </si>
  <si>
    <t>Total Amount ($)</t>
  </si>
  <si>
    <t>Rate (%)</t>
  </si>
  <si>
    <t>Amort (Years)</t>
  </si>
  <si>
    <t>DSCR</t>
  </si>
  <si>
    <t>I/O Months</t>
  </si>
  <si>
    <t>I/O Full Term</t>
  </si>
  <si>
    <t>Debt</t>
  </si>
  <si>
    <t>Reimbursable / ST Debt</t>
  </si>
  <si>
    <t>Equity</t>
  </si>
  <si>
    <t>Grants</t>
  </si>
  <si>
    <t>Total Sources</t>
  </si>
  <si>
    <t>Conventional Debt</t>
  </si>
  <si>
    <t>Project Surplus / (Shortfall)</t>
  </si>
  <si>
    <t>Remaining Balances in Capital Stack Sources</t>
  </si>
  <si>
    <t>Debt Drawn on Account at End of Year</t>
  </si>
  <si>
    <t>Debt Utilized at End of Month</t>
  </si>
  <si>
    <t>Interest Only Months</t>
  </si>
  <si>
    <t>I/O Months Remaining</t>
  </si>
  <si>
    <t>Amortizing Months</t>
  </si>
  <si>
    <t>Debt Service Paid in Year</t>
  </si>
  <si>
    <t>Total Debt</t>
  </si>
  <si>
    <t>Int Rate</t>
  </si>
  <si>
    <t>Amort (Yrs)</t>
  </si>
  <si>
    <t>I/O Mnths</t>
  </si>
  <si>
    <t>Full Term IO</t>
  </si>
  <si>
    <t>Interest Paid in Month</t>
  </si>
  <si>
    <t>TOTAL ANNUAL DEBT SERVICE</t>
  </si>
  <si>
    <t>Add Back:  Interest Reserve already in Budget</t>
  </si>
  <si>
    <t>ADJUSTED ANNUAL DEBT SERVICE</t>
  </si>
  <si>
    <t>Total Months of Amortization During Year</t>
  </si>
  <si>
    <t>First Draw</t>
  </si>
  <si>
    <t>1st Amort Mnth</t>
  </si>
  <si>
    <t>Months of Amortization (1= Amort / 0= Non Amortizing or I/O Period)</t>
  </si>
  <si>
    <t>Estimated EOY Balance for Debt</t>
  </si>
  <si>
    <t>Total Loan</t>
  </si>
  <si>
    <t>PMT / Mnth</t>
  </si>
  <si>
    <t>Estimated EOM Balance</t>
  </si>
  <si>
    <t>SALE YEAR</t>
  </si>
  <si>
    <t>Net Operating Income</t>
  </si>
  <si>
    <t>Base Debt Service Coverage Ratio (DSCR)</t>
  </si>
  <si>
    <t>NOI w/ PayGO TIF Reimbursement</t>
  </si>
  <si>
    <t>Adjusted DSCR with PayGo TIF</t>
  </si>
  <si>
    <t>Projected Occupancy Rate from Cash Flow</t>
  </si>
  <si>
    <t>Weighted Average DSCR</t>
  </si>
  <si>
    <t>Capital Spending</t>
  </si>
  <si>
    <t>TOTAL SPENDING</t>
  </si>
  <si>
    <t>Rental Revenues</t>
  </si>
  <si>
    <t>Base Rent</t>
  </si>
  <si>
    <t>Pet Rent</t>
  </si>
  <si>
    <t>Storage Fees</t>
  </si>
  <si>
    <t>Other Revenues</t>
  </si>
  <si>
    <t>POTENTIAL GROSS INCOME</t>
  </si>
  <si>
    <t>PGI/Unit/Month</t>
  </si>
  <si>
    <t>PGI/LSF/Month</t>
  </si>
  <si>
    <t>Stabilized</t>
  </si>
  <si>
    <t>% Vacancy Loss over Year</t>
  </si>
  <si>
    <t>Total Vacancy Loss ($)</t>
  </si>
  <si>
    <t>EFFECTIVE GROSS INCOME</t>
  </si>
  <si>
    <t>Operating Expenses</t>
  </si>
  <si>
    <t>Recoverable (Utilities / Insurance)</t>
  </si>
  <si>
    <t>Office SG&amp;A</t>
  </si>
  <si>
    <t>Other OpEx Items</t>
  </si>
  <si>
    <t>TOTAL OPEX</t>
  </si>
  <si>
    <t>Annual OpEx Ratio</t>
  </si>
  <si>
    <t>PayGo TIF Reimbursements</t>
  </si>
  <si>
    <t>Rebate Rate from Municipality</t>
  </si>
  <si>
    <t>Total PayGo TIF Rebate</t>
  </si>
  <si>
    <t>ADJUSTED NOI with TIF Reimbursement</t>
  </si>
  <si>
    <t>Residtual PayGo TIF Value at Sale</t>
  </si>
  <si>
    <t>Estimated Future Value of Remaining TIF</t>
  </si>
  <si>
    <t>Recaptured Residual Value of PayGo TIF</t>
  </si>
  <si>
    <t>Estimated Value of Property at Sale</t>
  </si>
  <si>
    <t>Year of Sale</t>
  </si>
  <si>
    <t>Property Value if Sold in Year</t>
  </si>
  <si>
    <t>Cap Rate</t>
  </si>
  <si>
    <t>Less: Sales Commissions</t>
  </si>
  <si>
    <t>% to Broker</t>
  </si>
  <si>
    <t>Unlevered Cash Flow Analysis</t>
  </si>
  <si>
    <t>Total Capital Spending</t>
  </si>
  <si>
    <t>Add Back : Financing Fees &amp; Expenses</t>
  </si>
  <si>
    <t>Annual PayGo TIF Reimbursement</t>
  </si>
  <si>
    <t>Net Proceeds from Property Sale</t>
  </si>
  <si>
    <t>TOTAL UNLEVERED CASH FLOW</t>
  </si>
  <si>
    <t>Annual Yield on Cost</t>
  </si>
  <si>
    <t>Unlevered Equity Multiple</t>
  </si>
  <si>
    <t>Total Profit - Unlevered</t>
  </si>
  <si>
    <t>Add Back Construction Interest Reserve</t>
  </si>
  <si>
    <t>NET ANNUAL DEBT SERVICE</t>
  </si>
  <si>
    <t>Base DSCR (No PayGo TIF)</t>
  </si>
  <si>
    <t>Estimated Loan Balance at End of Year</t>
  </si>
  <si>
    <t>TOTAL LOAN BALANCE AT END OF YEAR</t>
  </si>
  <si>
    <t>Estimated Loan-to-Value</t>
  </si>
  <si>
    <t>Levered Cash Flow Analysis</t>
  </si>
  <si>
    <t>Add: Grant Proceeds</t>
  </si>
  <si>
    <t>Add: Reimbursable / ST Debt Proceeds</t>
  </si>
  <si>
    <t>Add: Conventional Debt Proceeds</t>
  </si>
  <si>
    <t>PayGo TIF- Annual Reimbursement</t>
  </si>
  <si>
    <t>Annual Debt Service</t>
  </si>
  <si>
    <t>Repayment of Outstanding Debt at Sale</t>
  </si>
  <si>
    <t>Total Levered Cash Flow to Equity</t>
  </si>
  <si>
    <t>Annual Equity Coupon (CoC%) Pre-Sale</t>
  </si>
  <si>
    <t>Sources &amp; Uses Summary</t>
  </si>
  <si>
    <t>Debt Service Coverage Ratio</t>
  </si>
  <si>
    <t>Minimum</t>
  </si>
  <si>
    <t>Maximum</t>
  </si>
  <si>
    <t>Weighted Average Interest Rate on Debt</t>
  </si>
  <si>
    <t>Construction Reserve</t>
  </si>
  <si>
    <t>Other Financing Fees &amp; Expenses</t>
  </si>
  <si>
    <t>Effective DSCR in First Stabilized Year</t>
  </si>
  <si>
    <t>Total Developer Fee</t>
  </si>
  <si>
    <t>Contingency - Hard Construction</t>
  </si>
  <si>
    <t>Contingency - Owners/Soft Costs</t>
  </si>
  <si>
    <t>TOTAL PROJECT USES</t>
  </si>
  <si>
    <t>RLF Revolving Loan</t>
  </si>
  <si>
    <t>TOTAL PROJECT SOURCES</t>
  </si>
  <si>
    <t>Construction Interest Reserve</t>
  </si>
  <si>
    <t>Construction Reserve in Budget</t>
  </si>
  <si>
    <t>Construction Interest Paid Out</t>
  </si>
  <si>
    <t>Buffer in Interest Reserve</t>
  </si>
  <si>
    <t>Effective Extra Months of Interest Reserve</t>
  </si>
  <si>
    <t>Property Sale / Reversion</t>
  </si>
  <si>
    <t>Year with Insufficient Vacancy Loss</t>
  </si>
  <si>
    <t>Proposed</t>
  </si>
  <si>
    <t>Min Needed</t>
  </si>
  <si>
    <t>Sale Year:</t>
  </si>
  <si>
    <t>Terminal Cap Rate</t>
  </si>
  <si>
    <t>Project Return Metrics</t>
  </si>
  <si>
    <t>Unlevered</t>
  </si>
  <si>
    <t>Levered</t>
  </si>
  <si>
    <t>Internal Rate of Return (IRR)</t>
  </si>
  <si>
    <t>Average Yield on Cost</t>
  </si>
  <si>
    <t>---</t>
  </si>
  <si>
    <t>Average Equity Coupon (Cash-on-Cash)</t>
  </si>
  <si>
    <t>Equity Multiple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</si>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</sst>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.000_);_([$$-409]* \(#,##0.000\);_([$$-409]* &quot;-&quot;??_);_(@_)"/>
    <numFmt numFmtId="166" formatCode="_([$$-409]* #,##0_);_([$$-409]* \(#,##0\);_([$$-409]* &quot;-&quot;??_);_(@_)"/>
    <numFmt numFmtId="167" formatCode="&quot;$&quot;#,##0.000_);[Red]\(&quot;$&quot;#,##0.000\)"/>
    <numFmt numFmtId="168" formatCode="0.0%"/>
    <numFmt numFmtId="169" formatCode="_([$$-409]* #,##0.00_);_([$$-409]* \(#,##0.00\);_([$$-409]* &quot;-&quot;??_);_(@_)"/>
    <numFmt numFmtId="170" formatCode="_(* #,##0.0_);_(* \(#,##0.0\);_(* &quot;-&quot;?_);_(@_)"/>
    <numFmt numFmtId="171" formatCode="_([$$-409]* #,##0_);_([$$-409]* \(#,##0\);_([$$-409]* &quot;-&quot;?_);_(@_)"/>
    <numFmt numFmtId="172" formatCode="_(* #,##0.000_);_(* \(#,##0.000\);_(* &quot;-&quot;??_);_(@_)"/>
    <numFmt numFmtId="173" formatCode="_(&quot;$&quot;* #,##0_);_(&quot;$&quot;* \(#,##0\);_(&quot;$&quot;* &quot;-&quot;??_);_(@_)"/>
    <numFmt numFmtId="174" formatCode="&quot;DRAW #&quot;0"/>
    <numFmt numFmtId="175" formatCode="0.000%"/>
    <numFmt numFmtId="176" formatCode="0.0000%"/>
    <numFmt numFmtId="177" formatCode="mmm\ yyyy"/>
    <numFmt numFmtId="178" formatCode="&quot;Month &quot;0"/>
    <numFmt numFmtId="179" formatCode="&quot;Year &quot;0"/>
    <numFmt numFmtId="180" formatCode="0."/>
    <numFmt numFmtId="181" formatCode="_(* #,##0.0000_);_(* \(#,##0.0000\);_(* &quot;-&quot;??_);_(@_)"/>
    <numFmt numFmtId="182" formatCode="&quot;$&quot;#,##0"/>
    <numFmt numFmtId="183" formatCode="&quot;$&quot;#,##0.00"/>
  </numFmts>
  <fonts count="66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rgb="FFC0000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rgb="FF0070C0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rgb="FF0070C0"/>
      <name val="Arial"/>
      <family val="2"/>
    </font>
    <font>
      <i/>
      <sz val="10"/>
      <color theme="1"/>
      <name val="Arial"/>
      <family val="2"/>
    </font>
    <font>
      <b/>
      <sz val="10"/>
      <color rgb="FFA61C00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70C0"/>
      <name val="Arial"/>
      <family val="2"/>
    </font>
    <font>
      <b/>
      <sz val="8"/>
      <color theme="1"/>
      <name val="Arial"/>
      <family val="2"/>
    </font>
    <font>
      <b/>
      <i/>
      <sz val="9"/>
      <color theme="0"/>
      <name val="Arial"/>
      <family val="2"/>
    </font>
    <font>
      <sz val="9"/>
      <color rgb="FF0070C0"/>
      <name val="Arial"/>
      <family val="2"/>
    </font>
    <font>
      <sz val="10"/>
      <color rgb="FF0070C0"/>
      <name val="Calibri"/>
      <family val="2"/>
    </font>
    <font>
      <sz val="10"/>
      <color rgb="FF0070C0"/>
      <name val="Arial"/>
      <family val="2"/>
    </font>
    <font>
      <b/>
      <sz val="9"/>
      <color rgb="FF0070C0"/>
      <name val="Arial"/>
      <family val="2"/>
    </font>
    <font>
      <sz val="9"/>
      <color rgb="FFC00000"/>
      <name val="Arial"/>
      <family val="2"/>
    </font>
    <font>
      <b/>
      <u/>
      <sz val="9"/>
      <color rgb="FFC00000"/>
      <name val="Arial"/>
      <family val="2"/>
    </font>
    <font>
      <b/>
      <i/>
      <u/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b/>
      <u/>
      <sz val="10"/>
      <color rgb="FF0070C0"/>
      <name val="Arial"/>
      <family val="2"/>
    </font>
    <font>
      <u/>
      <sz val="10"/>
      <color rgb="FF0070C0"/>
      <name val="Arial"/>
      <family val="2"/>
    </font>
    <font>
      <sz val="11"/>
      <color rgb="FF0070C0"/>
      <name val="Arial"/>
      <family val="2"/>
    </font>
    <font>
      <b/>
      <sz val="11"/>
      <color theme="0"/>
      <name val="Arial"/>
      <family val="2"/>
    </font>
    <font>
      <u/>
      <sz val="9"/>
      <color theme="1"/>
      <name val="Arial"/>
      <family val="2"/>
    </font>
    <font>
      <b/>
      <i/>
      <sz val="10"/>
      <color rgb="FF00B05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sz val="12"/>
      <color rgb="FFC00000"/>
      <name val="Arial"/>
      <family val="2"/>
    </font>
    <font>
      <b/>
      <i/>
      <sz val="10"/>
      <color rgb="FFFF000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i/>
      <sz val="9"/>
      <color rgb="FF0070C0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4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CCCCCC"/>
      </right>
      <top style="medium">
        <color rgb="FF000000"/>
      </top>
      <bottom/>
      <diagonal/>
    </border>
    <border>
      <left style="thin">
        <color rgb="FFCCCCCC"/>
      </left>
      <right style="thin">
        <color rgb="FFCCCCCC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CCCCCC"/>
      </top>
      <bottom style="thin">
        <color indexed="64"/>
      </bottom>
      <diagonal/>
    </border>
    <border>
      <left style="medium">
        <color indexed="64"/>
      </left>
      <right/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CCCCCC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/>
      <diagonal/>
    </border>
    <border>
      <left style="thin">
        <color rgb="FFCCCCCC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/>
      <top/>
      <bottom/>
      <diagonal/>
    </border>
    <border>
      <left style="thin">
        <color rgb="FFCCCCCC"/>
      </left>
      <right/>
      <top style="medium">
        <color rgb="FF000000"/>
      </top>
      <bottom/>
      <diagonal/>
    </border>
    <border>
      <left/>
      <right style="thin">
        <color rgb="FFCCCCCC"/>
      </right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CCCCCC"/>
      </right>
      <top style="medium">
        <color rgb="FF000000"/>
      </top>
      <bottom/>
      <diagonal/>
    </border>
    <border>
      <left style="thin">
        <color rgb="FFCCCCCC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CCCCCC"/>
      </right>
      <top style="medium">
        <color rgb="FF00000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/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theme="0" tint="-0.34998626667073579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theme="0" tint="-0.34998626667073579"/>
      </bottom>
      <diagonal/>
    </border>
    <border>
      <left style="thin">
        <color rgb="FFCCCCCC"/>
      </left>
      <right/>
      <top style="thin">
        <color rgb="FFCCCCCC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rgb="FFCCCCC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CCCCC"/>
      </left>
      <right style="thin">
        <color rgb="FFCCCCC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CCCCC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CCCCCC"/>
      </right>
      <top style="thin">
        <color theme="0" tint="-0.34998626667073579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theme="0" tint="-0.34998626667073579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theme="0" tint="-0.34998626667073579"/>
      </top>
      <bottom/>
      <diagonal/>
    </border>
    <border>
      <left style="thin">
        <color rgb="FFCCCCCC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/>
      <top style="thin">
        <color rgb="FF000000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/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3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7" xfId="0" applyFont="1" applyFill="1" applyBorder="1" applyAlignment="1">
      <alignment horizontal="right" vertical="center" readingOrder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8" borderId="0" xfId="0" applyFont="1" applyFill="1" applyAlignment="1">
      <alignment horizontal="right" vertical="center" readingOrder="1"/>
    </xf>
    <xf numFmtId="0" fontId="6" fillId="8" borderId="0" xfId="0" applyFont="1" applyFill="1" applyAlignment="1">
      <alignment horizontal="right" vertical="center" readingOrder="1"/>
    </xf>
    <xf numFmtId="0" fontId="7" fillId="0" borderId="0" xfId="0" applyFont="1" applyAlignment="1">
      <alignment horizontal="right" vertical="center"/>
    </xf>
    <xf numFmtId="0" fontId="5" fillId="8" borderId="0" xfId="0" applyFont="1" applyFill="1" applyAlignment="1">
      <alignment horizontal="left" vertical="center" indent="1" readingOrder="1"/>
    </xf>
    <xf numFmtId="0" fontId="6" fillId="8" borderId="27" xfId="0" applyFont="1" applyFill="1" applyBorder="1" applyAlignment="1">
      <alignment horizontal="right" vertical="center" readingOrder="1"/>
    </xf>
    <xf numFmtId="0" fontId="1" fillId="0" borderId="0" xfId="0" applyFont="1" applyAlignment="1">
      <alignment readingOrder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6" fontId="0" fillId="0" borderId="0" xfId="0" applyNumberFormat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169" fontId="11" fillId="0" borderId="0" xfId="2" applyNumberFormat="1" applyFont="1"/>
    <xf numFmtId="0" fontId="12" fillId="2" borderId="59" xfId="0" applyFont="1" applyFill="1" applyBorder="1" applyAlignment="1">
      <alignment horizontal="center" vertical="center" readingOrder="1"/>
    </xf>
    <xf numFmtId="0" fontId="12" fillId="14" borderId="61" xfId="0" applyFont="1" applyFill="1" applyBorder="1" applyAlignment="1">
      <alignment horizontal="center" vertical="center" wrapText="1" readingOrder="1"/>
    </xf>
    <xf numFmtId="174" fontId="12" fillId="13" borderId="57" xfId="0" applyNumberFormat="1" applyFont="1" applyFill="1" applyBorder="1" applyAlignment="1">
      <alignment horizontal="center"/>
    </xf>
    <xf numFmtId="0" fontId="12" fillId="0" borderId="66" xfId="0" applyFont="1" applyBorder="1" applyAlignment="1">
      <alignment horizontal="left"/>
    </xf>
    <xf numFmtId="0" fontId="12" fillId="11" borderId="66" xfId="0" applyFont="1" applyFill="1" applyBorder="1" applyAlignment="1">
      <alignment horizontal="left"/>
    </xf>
    <xf numFmtId="0" fontId="12" fillId="2" borderId="43" xfId="0" applyFont="1" applyFill="1" applyBorder="1" applyAlignment="1">
      <alignment horizontal="left" vertical="center" indent="1" readingOrder="1"/>
    </xf>
    <xf numFmtId="177" fontId="10" fillId="13" borderId="57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2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7" fillId="0" borderId="21" xfId="0" applyFont="1" applyBorder="1"/>
    <xf numFmtId="0" fontId="12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7" fillId="0" borderId="20" xfId="0" applyFont="1" applyBorder="1"/>
    <xf numFmtId="0" fontId="13" fillId="2" borderId="58" xfId="0" applyFont="1" applyFill="1" applyBorder="1" applyAlignment="1">
      <alignment horizontal="left" vertical="center" indent="1" readingOrder="1"/>
    </xf>
    <xf numFmtId="0" fontId="3" fillId="0" borderId="41" xfId="0" applyFont="1" applyBorder="1" applyAlignment="1">
      <alignment horizontal="right" vertical="center"/>
    </xf>
    <xf numFmtId="0" fontId="3" fillId="0" borderId="41" xfId="0" applyFont="1" applyBorder="1"/>
    <xf numFmtId="0" fontId="18" fillId="0" borderId="41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indent="1" readingOrder="1"/>
    </xf>
    <xf numFmtId="0" fontId="12" fillId="0" borderId="21" xfId="0" applyFont="1" applyBorder="1" applyAlignment="1">
      <alignment horizontal="right" vertical="center" readingOrder="1"/>
    </xf>
    <xf numFmtId="0" fontId="10" fillId="0" borderId="21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 readingOrder="1"/>
    </xf>
    <xf numFmtId="0" fontId="12" fillId="0" borderId="0" xfId="0" applyFont="1" applyAlignment="1">
      <alignment horizontal="right" vertical="center" readingOrder="1"/>
    </xf>
    <xf numFmtId="0" fontId="12" fillId="13" borderId="66" xfId="0" applyFont="1" applyFill="1" applyBorder="1" applyAlignment="1">
      <alignment horizontal="left" vertical="center" indent="1" readingOrder="1"/>
    </xf>
    <xf numFmtId="0" fontId="12" fillId="13" borderId="66" xfId="0" applyFont="1" applyFill="1" applyBorder="1" applyAlignment="1">
      <alignment horizontal="right" vertical="center" readingOrder="1"/>
    </xf>
    <xf numFmtId="0" fontId="10" fillId="13" borderId="66" xfId="0" applyFont="1" applyFill="1" applyBorder="1" applyAlignment="1">
      <alignment horizontal="right" vertical="center"/>
    </xf>
    <xf numFmtId="9" fontId="12" fillId="13" borderId="66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27" xfId="0" applyFont="1" applyBorder="1" applyAlignment="1">
      <alignment vertical="center"/>
    </xf>
    <xf numFmtId="0" fontId="20" fillId="0" borderId="0" xfId="0" applyFont="1" applyAlignment="1">
      <alignment vertical="center" readingOrder="1"/>
    </xf>
    <xf numFmtId="169" fontId="10" fillId="0" borderId="0" xfId="0" applyNumberFormat="1" applyFont="1" applyAlignment="1">
      <alignment horizontal="left" vertical="center" indent="2" readingOrder="1"/>
    </xf>
    <xf numFmtId="169" fontId="10" fillId="0" borderId="0" xfId="0" applyNumberFormat="1" applyFont="1" applyAlignment="1">
      <alignment vertical="center" readingOrder="1"/>
    </xf>
    <xf numFmtId="169" fontId="19" fillId="0" borderId="0" xfId="0" applyNumberFormat="1" applyFont="1" applyAlignment="1">
      <alignment horizontal="center" vertical="center" readingOrder="1"/>
    </xf>
    <xf numFmtId="169" fontId="10" fillId="0" borderId="0" xfId="0" applyNumberFormat="1" applyFont="1" applyAlignment="1">
      <alignment vertical="center"/>
    </xf>
    <xf numFmtId="169" fontId="20" fillId="0" borderId="0" xfId="0" applyNumberFormat="1" applyFont="1" applyAlignment="1">
      <alignment vertical="center" readingOrder="1"/>
    </xf>
    <xf numFmtId="170" fontId="10" fillId="0" borderId="0" xfId="0" applyNumberFormat="1" applyFont="1" applyAlignment="1">
      <alignment vertical="center"/>
    </xf>
    <xf numFmtId="169" fontId="10" fillId="0" borderId="18" xfId="0" applyNumberFormat="1" applyFont="1" applyBorder="1" applyAlignment="1">
      <alignment horizontal="left" vertical="center" indent="2" readingOrder="1"/>
    </xf>
    <xf numFmtId="169" fontId="12" fillId="0" borderId="0" xfId="0" applyNumberFormat="1" applyFont="1" applyAlignment="1">
      <alignment horizontal="left" vertical="center" indent="2" readingOrder="1"/>
    </xf>
    <xf numFmtId="43" fontId="10" fillId="0" borderId="0" xfId="0" applyNumberFormat="1" applyFont="1" applyAlignment="1">
      <alignment vertical="center"/>
    </xf>
    <xf numFmtId="0" fontId="12" fillId="7" borderId="21" xfId="0" applyFont="1" applyFill="1" applyBorder="1" applyAlignment="1">
      <alignment vertical="center" readingOrder="1"/>
    </xf>
    <xf numFmtId="6" fontId="12" fillId="7" borderId="21" xfId="0" applyNumberFormat="1" applyFont="1" applyFill="1" applyBorder="1" applyAlignment="1">
      <alignment vertical="center" readingOrder="1"/>
    </xf>
    <xf numFmtId="0" fontId="12" fillId="7" borderId="0" xfId="0" applyFont="1" applyFill="1" applyAlignment="1">
      <alignment vertical="center" readingOrder="1"/>
    </xf>
    <xf numFmtId="6" fontId="12" fillId="7" borderId="0" xfId="0" applyNumberFormat="1" applyFont="1" applyFill="1" applyAlignment="1">
      <alignment vertical="center" readingOrder="1"/>
    </xf>
    <xf numFmtId="0" fontId="10" fillId="7" borderId="0" xfId="0" applyFont="1" applyFill="1" applyAlignment="1">
      <alignment horizontal="left" vertical="center" indent="2" readingOrder="1"/>
    </xf>
    <xf numFmtId="0" fontId="10" fillId="7" borderId="20" xfId="0" applyFont="1" applyFill="1" applyBorder="1" applyAlignment="1">
      <alignment horizontal="left" vertical="center" indent="2" readingOrder="1"/>
    </xf>
    <xf numFmtId="169" fontId="12" fillId="0" borderId="0" xfId="0" applyNumberFormat="1" applyFont="1" applyAlignment="1">
      <alignment horizontal="left" vertical="center" readingOrder="1"/>
    </xf>
    <xf numFmtId="9" fontId="10" fillId="0" borderId="0" xfId="0" applyNumberFormat="1" applyFont="1" applyAlignment="1">
      <alignment horizontal="right" vertical="center"/>
    </xf>
    <xf numFmtId="169" fontId="10" fillId="0" borderId="21" xfId="0" applyNumberFormat="1" applyFont="1" applyBorder="1" applyAlignment="1">
      <alignment horizontal="left" vertical="center" indent="2" readingOrder="1"/>
    </xf>
    <xf numFmtId="0" fontId="10" fillId="0" borderId="2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8" fontId="12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horizontal="right" vertical="center"/>
    </xf>
    <xf numFmtId="0" fontId="12" fillId="7" borderId="20" xfId="0" applyFont="1" applyFill="1" applyBorder="1" applyAlignment="1">
      <alignment vertical="center" readingOrder="1"/>
    </xf>
    <xf numFmtId="6" fontId="12" fillId="7" borderId="20" xfId="0" applyNumberFormat="1" applyFont="1" applyFill="1" applyBorder="1" applyAlignment="1">
      <alignment vertical="center" readingOrder="1"/>
    </xf>
    <xf numFmtId="0" fontId="12" fillId="13" borderId="0" xfId="0" applyFont="1" applyFill="1" applyAlignment="1">
      <alignment horizontal="left" vertical="center" indent="1"/>
    </xf>
    <xf numFmtId="0" fontId="10" fillId="0" borderId="27" xfId="0" applyFont="1" applyBorder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10" fontId="12" fillId="7" borderId="21" xfId="0" applyNumberFormat="1" applyFont="1" applyFill="1" applyBorder="1" applyAlignment="1">
      <alignment vertical="center" readingOrder="1"/>
    </xf>
    <xf numFmtId="10" fontId="12" fillId="7" borderId="20" xfId="0" applyNumberFormat="1" applyFont="1" applyFill="1" applyBorder="1" applyAlignment="1">
      <alignment vertical="center" readingOrder="1"/>
    </xf>
    <xf numFmtId="166" fontId="12" fillId="7" borderId="20" xfId="0" applyNumberFormat="1" applyFont="1" applyFill="1" applyBorder="1" applyAlignment="1">
      <alignment vertical="center" readingOrder="1"/>
    </xf>
    <xf numFmtId="0" fontId="12" fillId="12" borderId="21" xfId="0" applyFont="1" applyFill="1" applyBorder="1" applyAlignment="1">
      <alignment vertical="center" readingOrder="1"/>
    </xf>
    <xf numFmtId="166" fontId="12" fillId="12" borderId="21" xfId="0" applyNumberFormat="1" applyFont="1" applyFill="1" applyBorder="1" applyAlignment="1">
      <alignment vertical="center" readingOrder="1"/>
    </xf>
    <xf numFmtId="0" fontId="12" fillId="12" borderId="20" xfId="0" applyFont="1" applyFill="1" applyBorder="1" applyAlignment="1">
      <alignment vertical="center" readingOrder="1"/>
    </xf>
    <xf numFmtId="166" fontId="12" fillId="12" borderId="20" xfId="0" applyNumberFormat="1" applyFont="1" applyFill="1" applyBorder="1" applyAlignment="1">
      <alignment vertical="center" readingOrder="1"/>
    </xf>
    <xf numFmtId="0" fontId="12" fillId="0" borderId="21" xfId="0" applyFont="1" applyBorder="1" applyAlignment="1">
      <alignment vertical="center"/>
    </xf>
    <xf numFmtId="0" fontId="10" fillId="0" borderId="26" xfId="0" applyFont="1" applyBorder="1" applyAlignment="1">
      <alignment horizontal="right" vertical="center"/>
    </xf>
    <xf numFmtId="166" fontId="10" fillId="0" borderId="21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horizontal="right" vertical="center"/>
    </xf>
    <xf numFmtId="166" fontId="10" fillId="0" borderId="20" xfId="0" applyNumberFormat="1" applyFont="1" applyBorder="1" applyAlignment="1">
      <alignment horizontal="right" vertical="center"/>
    </xf>
    <xf numFmtId="166" fontId="12" fillId="0" borderId="26" xfId="0" applyNumberFormat="1" applyFont="1" applyBorder="1" applyAlignment="1">
      <alignment horizontal="right" vertical="center"/>
    </xf>
    <xf numFmtId="166" fontId="12" fillId="0" borderId="21" xfId="0" applyNumberFormat="1" applyFont="1" applyBorder="1" applyAlignment="1">
      <alignment horizontal="right" vertical="center"/>
    </xf>
    <xf numFmtId="0" fontId="12" fillId="4" borderId="23" xfId="0" applyFont="1" applyFill="1" applyBorder="1" applyAlignment="1">
      <alignment vertical="center" readingOrder="1"/>
    </xf>
    <xf numFmtId="166" fontId="12" fillId="4" borderId="23" xfId="0" applyNumberFormat="1" applyFont="1" applyFill="1" applyBorder="1" applyAlignment="1">
      <alignment vertical="center" readingOrder="1"/>
    </xf>
    <xf numFmtId="0" fontId="12" fillId="0" borderId="0" xfId="0" applyFont="1" applyAlignment="1">
      <alignment horizontal="left" vertical="center" indent="1"/>
    </xf>
    <xf numFmtId="43" fontId="12" fillId="0" borderId="11" xfId="0" applyNumberFormat="1" applyFont="1" applyBorder="1" applyAlignment="1">
      <alignment vertical="center"/>
    </xf>
    <xf numFmtId="0" fontId="12" fillId="6" borderId="38" xfId="0" applyFont="1" applyFill="1" applyBorder="1" applyAlignment="1">
      <alignment horizontal="left" vertical="center" wrapText="1" indent="1" readingOrder="1"/>
    </xf>
    <xf numFmtId="0" fontId="12" fillId="6" borderId="31" xfId="0" applyFont="1" applyFill="1" applyBorder="1" applyAlignment="1">
      <alignment horizontal="center" vertical="center" wrapText="1" readingOrder="1"/>
    </xf>
    <xf numFmtId="0" fontId="12" fillId="6" borderId="37" xfId="0" applyFont="1" applyFill="1" applyBorder="1" applyAlignment="1">
      <alignment horizontal="center" vertical="center" wrapText="1" readingOrder="1"/>
    </xf>
    <xf numFmtId="0" fontId="12" fillId="6" borderId="33" xfId="0" applyFont="1" applyFill="1" applyBorder="1" applyAlignment="1">
      <alignment horizontal="right" vertical="center" readingOrder="1"/>
    </xf>
    <xf numFmtId="0" fontId="12" fillId="6" borderId="34" xfId="0" applyFont="1" applyFill="1" applyBorder="1" applyAlignment="1">
      <alignment horizontal="right" vertical="center" readingOrder="1"/>
    </xf>
    <xf numFmtId="168" fontId="10" fillId="0" borderId="11" xfId="0" applyNumberFormat="1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165" fontId="15" fillId="10" borderId="23" xfId="0" applyNumberFormat="1" applyFont="1" applyFill="1" applyBorder="1" applyAlignment="1">
      <alignment horizontal="right" vertical="center" readingOrder="1"/>
    </xf>
    <xf numFmtId="165" fontId="15" fillId="10" borderId="35" xfId="0" applyNumberFormat="1" applyFont="1" applyFill="1" applyBorder="1" applyAlignment="1">
      <alignment horizontal="right" vertical="center" readingOrder="1"/>
    </xf>
    <xf numFmtId="164" fontId="10" fillId="0" borderId="13" xfId="0" applyNumberFormat="1" applyFont="1" applyBorder="1" applyAlignment="1">
      <alignment horizontal="right" vertical="center"/>
    </xf>
    <xf numFmtId="165" fontId="15" fillId="10" borderId="21" xfId="0" applyNumberFormat="1" applyFont="1" applyFill="1" applyBorder="1" applyAlignment="1">
      <alignment horizontal="right" vertical="center" readingOrder="1"/>
    </xf>
    <xf numFmtId="165" fontId="15" fillId="10" borderId="36" xfId="0" applyNumberFormat="1" applyFont="1" applyFill="1" applyBorder="1" applyAlignment="1">
      <alignment horizontal="right" vertical="center" readingOrder="1"/>
    </xf>
    <xf numFmtId="0" fontId="12" fillId="6" borderId="8" xfId="0" applyFont="1" applyFill="1" applyBorder="1" applyAlignment="1">
      <alignment horizontal="left" vertical="center" indent="1" readingOrder="1"/>
    </xf>
    <xf numFmtId="164" fontId="12" fillId="6" borderId="3" xfId="1" applyNumberFormat="1" applyFont="1" applyFill="1" applyBorder="1" applyAlignment="1">
      <alignment horizontal="right" vertical="center" readingOrder="1"/>
    </xf>
    <xf numFmtId="164" fontId="12" fillId="6" borderId="3" xfId="0" applyNumberFormat="1" applyFont="1" applyFill="1" applyBorder="1" applyAlignment="1">
      <alignment horizontal="right" vertical="center" readingOrder="1"/>
    </xf>
    <xf numFmtId="6" fontId="12" fillId="6" borderId="3" xfId="0" applyNumberFormat="1" applyFont="1" applyFill="1" applyBorder="1" applyAlignment="1">
      <alignment horizontal="right" vertical="center" readingOrder="1"/>
    </xf>
    <xf numFmtId="6" fontId="12" fillId="6" borderId="9" xfId="0" applyNumberFormat="1" applyFont="1" applyFill="1" applyBorder="1" applyAlignment="1">
      <alignment horizontal="right" vertical="center" readingOrder="1"/>
    </xf>
    <xf numFmtId="0" fontId="23" fillId="0" borderId="0" xfId="0" applyFont="1" applyAlignment="1">
      <alignment horizontal="left" vertical="center" indent="1" readingOrder="1"/>
    </xf>
    <xf numFmtId="0" fontId="24" fillId="0" borderId="0" xfId="0" applyFont="1" applyAlignment="1">
      <alignment horizontal="right" vertical="center" readingOrder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right" vertical="center" readingOrder="1"/>
    </xf>
    <xf numFmtId="0" fontId="27" fillId="0" borderId="0" xfId="0" applyFont="1" applyAlignment="1">
      <alignment horizontal="center" vertical="center" readingOrder="1"/>
    </xf>
    <xf numFmtId="0" fontId="28" fillId="0" borderId="0" xfId="0" applyFont="1" applyAlignment="1">
      <alignment horizontal="right" vertical="center" readingOrder="1"/>
    </xf>
    <xf numFmtId="166" fontId="10" fillId="0" borderId="2" xfId="0" applyNumberFormat="1" applyFont="1" applyBorder="1" applyAlignment="1">
      <alignment horizontal="right" vertical="center" readingOrder="1"/>
    </xf>
    <xf numFmtId="166" fontId="12" fillId="0" borderId="1" xfId="0" applyNumberFormat="1" applyFont="1" applyBorder="1" applyAlignment="1">
      <alignment horizontal="right" vertical="center" readingOrder="1"/>
    </xf>
    <xf numFmtId="10" fontId="10" fillId="0" borderId="1" xfId="0" applyNumberFormat="1" applyFont="1" applyBorder="1" applyAlignment="1">
      <alignment horizontal="right" vertical="center" readingOrder="1"/>
    </xf>
    <xf numFmtId="169" fontId="10" fillId="0" borderId="0" xfId="2" applyNumberFormat="1" applyFont="1"/>
    <xf numFmtId="173" fontId="10" fillId="0" borderId="57" xfId="0" applyNumberFormat="1" applyFont="1" applyBorder="1"/>
    <xf numFmtId="0" fontId="10" fillId="0" borderId="52" xfId="0" applyFont="1" applyBorder="1"/>
    <xf numFmtId="0" fontId="12" fillId="13" borderId="48" xfId="0" applyFont="1" applyFill="1" applyBorder="1" applyAlignment="1">
      <alignment horizontal="left" vertical="center" indent="2" readingOrder="1"/>
    </xf>
    <xf numFmtId="0" fontId="12" fillId="0" borderId="52" xfId="0" applyFont="1" applyBorder="1"/>
    <xf numFmtId="0" fontId="12" fillId="0" borderId="50" xfId="0" applyFont="1" applyBorder="1" applyAlignment="1">
      <alignment horizontal="left" vertical="center" indent="4" readingOrder="1"/>
    </xf>
    <xf numFmtId="0" fontId="12" fillId="0" borderId="41" xfId="0" applyFont="1" applyBorder="1"/>
    <xf numFmtId="0" fontId="10" fillId="0" borderId="49" xfId="0" applyFont="1" applyBorder="1" applyAlignment="1">
      <alignment horizontal="left" vertical="center" indent="4" readingOrder="1"/>
    </xf>
    <xf numFmtId="0" fontId="12" fillId="15" borderId="49" xfId="0" applyFont="1" applyFill="1" applyBorder="1" applyAlignment="1">
      <alignment horizontal="left" vertical="center" indent="4" readingOrder="1"/>
    </xf>
    <xf numFmtId="0" fontId="12" fillId="15" borderId="0" xfId="0" applyFont="1" applyFill="1"/>
    <xf numFmtId="0" fontId="12" fillId="0" borderId="49" xfId="0" applyFont="1" applyBorder="1" applyAlignment="1">
      <alignment horizontal="left" vertical="center" indent="4" readingOrder="1"/>
    </xf>
    <xf numFmtId="176" fontId="12" fillId="0" borderId="0" xfId="3" applyNumberFormat="1" applyFont="1"/>
    <xf numFmtId="0" fontId="10" fillId="0" borderId="57" xfId="0" applyFont="1" applyBorder="1"/>
    <xf numFmtId="43" fontId="12" fillId="0" borderId="0" xfId="1" applyFont="1"/>
    <xf numFmtId="169" fontId="12" fillId="0" borderId="0" xfId="0" applyNumberFormat="1" applyFont="1"/>
    <xf numFmtId="0" fontId="20" fillId="0" borderId="51" xfId="0" applyFont="1" applyBorder="1" applyAlignment="1">
      <alignment horizontal="left" vertical="center" indent="1" readingOrder="1"/>
    </xf>
    <xf numFmtId="0" fontId="20" fillId="0" borderId="0" xfId="0" applyFont="1" applyAlignment="1">
      <alignment horizontal="left" vertical="center" indent="1" readingOrder="1"/>
    </xf>
    <xf numFmtId="169" fontId="10" fillId="0" borderId="52" xfId="2" applyNumberFormat="1" applyFont="1" applyBorder="1"/>
    <xf numFmtId="173" fontId="10" fillId="0" borderId="55" xfId="2" applyNumberFormat="1" applyFont="1" applyBorder="1" applyAlignment="1">
      <alignment horizontal="left"/>
    </xf>
    <xf numFmtId="166" fontId="10" fillId="0" borderId="52" xfId="2" applyNumberFormat="1" applyFont="1" applyBorder="1"/>
    <xf numFmtId="166" fontId="10" fillId="0" borderId="0" xfId="0" applyNumberFormat="1" applyFont="1"/>
    <xf numFmtId="166" fontId="10" fillId="0" borderId="55" xfId="2" applyNumberFormat="1" applyFont="1" applyBorder="1"/>
    <xf numFmtId="0" fontId="10" fillId="0" borderId="51" xfId="0" applyFont="1" applyBorder="1" applyAlignment="1">
      <alignment horizontal="left" vertical="center" indent="2" readingOrder="1"/>
    </xf>
    <xf numFmtId="0" fontId="10" fillId="0" borderId="0" xfId="0" applyFont="1" applyAlignment="1">
      <alignment horizontal="left" vertical="center" indent="2" readingOrder="1"/>
    </xf>
    <xf numFmtId="0" fontId="12" fillId="13" borderId="53" xfId="0" applyFont="1" applyFill="1" applyBorder="1" applyAlignment="1">
      <alignment horizontal="left" vertical="center" indent="1" readingOrder="1"/>
    </xf>
    <xf numFmtId="0" fontId="12" fillId="13" borderId="40" xfId="0" applyFont="1" applyFill="1" applyBorder="1" applyAlignment="1">
      <alignment horizontal="left" vertical="center" indent="1" readingOrder="1"/>
    </xf>
    <xf numFmtId="166" fontId="10" fillId="13" borderId="60" xfId="2" applyNumberFormat="1" applyFont="1" applyFill="1" applyBorder="1"/>
    <xf numFmtId="166" fontId="10" fillId="13" borderId="62" xfId="2" applyNumberFormat="1" applyFont="1" applyFill="1" applyBorder="1"/>
    <xf numFmtId="173" fontId="10" fillId="13" borderId="64" xfId="2" applyNumberFormat="1" applyFont="1" applyFill="1" applyBorder="1"/>
    <xf numFmtId="173" fontId="10" fillId="0" borderId="63" xfId="0" applyNumberFormat="1" applyFont="1" applyBorder="1"/>
    <xf numFmtId="166" fontId="22" fillId="0" borderId="55" xfId="2" applyNumberFormat="1" applyFont="1" applyBorder="1" applyAlignment="1">
      <alignment horizontal="center"/>
    </xf>
    <xf numFmtId="173" fontId="10" fillId="0" borderId="39" xfId="0" applyNumberFormat="1" applyFont="1" applyBorder="1"/>
    <xf numFmtId="0" fontId="10" fillId="0" borderId="54" xfId="0" applyFont="1" applyBorder="1"/>
    <xf numFmtId="166" fontId="10" fillId="0" borderId="52" xfId="0" applyNumberFormat="1" applyFont="1" applyBorder="1"/>
    <xf numFmtId="0" fontId="10" fillId="0" borderId="45" xfId="0" applyFont="1" applyBorder="1"/>
    <xf numFmtId="0" fontId="10" fillId="0" borderId="46" xfId="0" applyFont="1" applyBorder="1"/>
    <xf numFmtId="169" fontId="10" fillId="0" borderId="47" xfId="2" applyNumberFormat="1" applyFont="1" applyBorder="1"/>
    <xf numFmtId="173" fontId="10" fillId="0" borderId="56" xfId="2" applyNumberFormat="1" applyFont="1" applyBorder="1" applyAlignment="1">
      <alignment horizontal="left"/>
    </xf>
    <xf numFmtId="169" fontId="10" fillId="0" borderId="66" xfId="2" applyNumberFormat="1" applyFont="1" applyBorder="1"/>
    <xf numFmtId="0" fontId="10" fillId="0" borderId="66" xfId="0" applyFont="1" applyBorder="1"/>
    <xf numFmtId="0" fontId="10" fillId="0" borderId="65" xfId="0" applyFont="1" applyBorder="1"/>
    <xf numFmtId="10" fontId="10" fillId="0" borderId="39" xfId="0" applyNumberFormat="1" applyFont="1" applyBorder="1"/>
    <xf numFmtId="169" fontId="10" fillId="11" borderId="66" xfId="2" applyNumberFormat="1" applyFont="1" applyFill="1" applyBorder="1"/>
    <xf numFmtId="0" fontId="10" fillId="11" borderId="66" xfId="0" applyFont="1" applyFill="1" applyBorder="1"/>
    <xf numFmtId="10" fontId="10" fillId="11" borderId="39" xfId="0" applyNumberFormat="1" applyFont="1" applyFill="1" applyBorder="1"/>
    <xf numFmtId="0" fontId="10" fillId="11" borderId="39" xfId="0" applyFont="1" applyFill="1" applyBorder="1"/>
    <xf numFmtId="166" fontId="10" fillId="0" borderId="0" xfId="2" applyNumberFormat="1" applyFont="1"/>
    <xf numFmtId="166" fontId="12" fillId="0" borderId="41" xfId="2" applyNumberFormat="1" applyFont="1" applyBorder="1"/>
    <xf numFmtId="166" fontId="10" fillId="0" borderId="57" xfId="0" applyNumberFormat="1" applyFont="1" applyBorder="1"/>
    <xf numFmtId="166" fontId="12" fillId="0" borderId="41" xfId="0" applyNumberFormat="1" applyFont="1" applyBorder="1"/>
    <xf numFmtId="166" fontId="12" fillId="0" borderId="67" xfId="0" applyNumberFormat="1" applyFont="1" applyBorder="1"/>
    <xf numFmtId="166" fontId="19" fillId="0" borderId="0" xfId="0" applyNumberFormat="1" applyFont="1" applyAlignment="1">
      <alignment horizontal="center" vertical="center"/>
    </xf>
    <xf numFmtId="166" fontId="12" fillId="15" borderId="0" xfId="2" applyNumberFormat="1" applyFont="1" applyFill="1"/>
    <xf numFmtId="166" fontId="12" fillId="15" borderId="0" xfId="0" applyNumberFormat="1" applyFont="1" applyFill="1"/>
    <xf numFmtId="166" fontId="12" fillId="15" borderId="57" xfId="0" applyNumberFormat="1" applyFont="1" applyFill="1" applyBorder="1"/>
    <xf numFmtId="166" fontId="10" fillId="0" borderId="63" xfId="0" applyNumberFormat="1" applyFont="1" applyBorder="1"/>
    <xf numFmtId="166" fontId="10" fillId="0" borderId="64" xfId="0" applyNumberFormat="1" applyFont="1" applyBorder="1"/>
    <xf numFmtId="0" fontId="12" fillId="15" borderId="70" xfId="0" applyFont="1" applyFill="1" applyBorder="1"/>
    <xf numFmtId="0" fontId="12" fillId="15" borderId="40" xfId="0" applyFont="1" applyFill="1" applyBorder="1"/>
    <xf numFmtId="166" fontId="12" fillId="15" borderId="60" xfId="2" applyNumberFormat="1" applyFont="1" applyFill="1" applyBorder="1"/>
    <xf numFmtId="166" fontId="12" fillId="15" borderId="62" xfId="2" applyNumberFormat="1" applyFont="1" applyFill="1" applyBorder="1"/>
    <xf numFmtId="173" fontId="12" fillId="15" borderId="64" xfId="2" applyNumberFormat="1" applyFont="1" applyFill="1" applyBorder="1"/>
    <xf numFmtId="10" fontId="10" fillId="0" borderId="0" xfId="0" applyNumberFormat="1" applyFont="1"/>
    <xf numFmtId="0" fontId="10" fillId="15" borderId="41" xfId="0" applyFont="1" applyFill="1" applyBorder="1"/>
    <xf numFmtId="10" fontId="10" fillId="15" borderId="72" xfId="3" applyNumberFormat="1" applyFont="1" applyFill="1" applyBorder="1"/>
    <xf numFmtId="10" fontId="10" fillId="15" borderId="73" xfId="3" applyNumberFormat="1" applyFont="1" applyFill="1" applyBorder="1"/>
    <xf numFmtId="10" fontId="10" fillId="15" borderId="67" xfId="3" applyNumberFormat="1" applyFont="1" applyFill="1" applyBorder="1"/>
    <xf numFmtId="0" fontId="10" fillId="15" borderId="0" xfId="0" applyFont="1" applyFill="1"/>
    <xf numFmtId="10" fontId="10" fillId="15" borderId="52" xfId="3" applyNumberFormat="1" applyFont="1" applyFill="1" applyBorder="1"/>
    <xf numFmtId="10" fontId="10" fillId="15" borderId="55" xfId="3" applyNumberFormat="1" applyFont="1" applyFill="1" applyBorder="1"/>
    <xf numFmtId="10" fontId="10" fillId="15" borderId="57" xfId="3" applyNumberFormat="1" applyFont="1" applyFill="1" applyBorder="1"/>
    <xf numFmtId="0" fontId="10" fillId="15" borderId="54" xfId="0" applyFont="1" applyFill="1" applyBorder="1" applyAlignment="1">
      <alignment horizontal="left" indent="2"/>
    </xf>
    <xf numFmtId="0" fontId="10" fillId="15" borderId="71" xfId="0" applyFont="1" applyFill="1" applyBorder="1" applyAlignment="1">
      <alignment horizontal="left" indent="2"/>
    </xf>
    <xf numFmtId="0" fontId="12" fillId="6" borderId="32" xfId="0" applyFont="1" applyFill="1" applyBorder="1" applyAlignment="1">
      <alignment horizontal="left" vertical="center" indent="2" readingOrder="1"/>
    </xf>
    <xf numFmtId="0" fontId="13" fillId="2" borderId="6" xfId="0" applyFont="1" applyFill="1" applyBorder="1" applyAlignment="1">
      <alignment horizontal="left" vertical="center" indent="1" readingOrder="1"/>
    </xf>
    <xf numFmtId="0" fontId="30" fillId="2" borderId="7" xfId="0" applyFont="1" applyFill="1" applyBorder="1" applyAlignment="1">
      <alignment horizontal="right" vertical="center" readingOrder="1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0" fillId="7" borderId="0" xfId="0" applyFont="1" applyFill="1" applyAlignment="1">
      <alignment vertical="center" readingOrder="1"/>
    </xf>
    <xf numFmtId="0" fontId="10" fillId="7" borderId="40" xfId="0" applyFont="1" applyFill="1" applyBorder="1" applyAlignment="1">
      <alignment horizontal="left" vertical="center" indent="2" readingOrder="1"/>
    </xf>
    <xf numFmtId="0" fontId="20" fillId="7" borderId="40" xfId="0" applyFont="1" applyFill="1" applyBorder="1" applyAlignment="1">
      <alignment vertical="center" readingOrder="1"/>
    </xf>
    <xf numFmtId="0" fontId="10" fillId="7" borderId="41" xfId="0" applyFont="1" applyFill="1" applyBorder="1" applyAlignment="1">
      <alignment horizontal="left" vertical="center" indent="2" readingOrder="1"/>
    </xf>
    <xf numFmtId="0" fontId="20" fillId="7" borderId="41" xfId="0" applyFont="1" applyFill="1" applyBorder="1" applyAlignment="1">
      <alignment vertical="center" readingOrder="1"/>
    </xf>
    <xf numFmtId="0" fontId="26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10" fontId="10" fillId="0" borderId="11" xfId="0" applyNumberFormat="1" applyFont="1" applyBorder="1" applyAlignment="1">
      <alignment horizontal="right" vertical="center" readingOrder="1"/>
    </xf>
    <xf numFmtId="164" fontId="10" fillId="0" borderId="11" xfId="0" applyNumberFormat="1" applyFont="1" applyBorder="1" applyAlignment="1">
      <alignment horizontal="right" vertical="center" readingOrder="1"/>
    </xf>
    <xf numFmtId="165" fontId="10" fillId="0" borderId="11" xfId="0" applyNumberFormat="1" applyFont="1" applyBorder="1" applyAlignment="1">
      <alignment horizontal="right" vertical="center" readingOrder="1"/>
    </xf>
    <xf numFmtId="166" fontId="10" fillId="0" borderId="22" xfId="0" applyNumberFormat="1" applyFont="1" applyBorder="1" applyAlignment="1">
      <alignment horizontal="right" vertical="center" readingOrder="1"/>
    </xf>
    <xf numFmtId="164" fontId="10" fillId="0" borderId="13" xfId="0" applyNumberFormat="1" applyFont="1" applyBorder="1" applyAlignment="1">
      <alignment horizontal="right" vertical="center" readingOrder="1"/>
    </xf>
    <xf numFmtId="10" fontId="12" fillId="6" borderId="3" xfId="0" applyNumberFormat="1" applyFont="1" applyFill="1" applyBorder="1" applyAlignment="1">
      <alignment horizontal="right" vertical="center" readingOrder="1"/>
    </xf>
    <xf numFmtId="43" fontId="12" fillId="6" borderId="3" xfId="0" applyNumberFormat="1" applyFont="1" applyFill="1" applyBorder="1" applyAlignment="1">
      <alignment horizontal="right" vertical="center" readingOrder="1"/>
    </xf>
    <xf numFmtId="8" fontId="12" fillId="6" borderId="3" xfId="0" applyNumberFormat="1" applyFont="1" applyFill="1" applyBorder="1" applyAlignment="1">
      <alignment horizontal="right" vertical="center" readingOrder="1"/>
    </xf>
    <xf numFmtId="167" fontId="12" fillId="6" borderId="3" xfId="0" applyNumberFormat="1" applyFont="1" applyFill="1" applyBorder="1" applyAlignment="1">
      <alignment horizontal="right" vertical="center" readingOrder="1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168" fontId="12" fillId="6" borderId="3" xfId="3" applyNumberFormat="1" applyFont="1" applyFill="1" applyBorder="1" applyAlignment="1">
      <alignment horizontal="right" vertical="center" readingOrder="1"/>
    </xf>
    <xf numFmtId="0" fontId="10" fillId="0" borderId="41" xfId="0" applyFont="1" applyBorder="1"/>
    <xf numFmtId="173" fontId="10" fillId="0" borderId="0" xfId="2" applyNumberFormat="1" applyFont="1"/>
    <xf numFmtId="0" fontId="12" fillId="0" borderId="66" xfId="0" applyFont="1" applyBorder="1"/>
    <xf numFmtId="173" fontId="12" fillId="0" borderId="66" xfId="0" applyNumberFormat="1" applyFont="1" applyBorder="1"/>
    <xf numFmtId="173" fontId="12" fillId="0" borderId="66" xfId="2" applyNumberFormat="1" applyFont="1" applyBorder="1"/>
    <xf numFmtId="173" fontId="4" fillId="0" borderId="40" xfId="2" applyNumberFormat="1" applyFont="1" applyBorder="1"/>
    <xf numFmtId="0" fontId="10" fillId="0" borderId="40" xfId="0" applyFont="1" applyBorder="1"/>
    <xf numFmtId="173" fontId="12" fillId="0" borderId="40" xfId="2" applyNumberFormat="1" applyFont="1" applyBorder="1"/>
    <xf numFmtId="173" fontId="12" fillId="0" borderId="41" xfId="2" applyNumberFormat="1" applyFont="1" applyBorder="1"/>
    <xf numFmtId="173" fontId="12" fillId="0" borderId="0" xfId="2" applyNumberFormat="1" applyFont="1" applyBorder="1"/>
    <xf numFmtId="173" fontId="10" fillId="0" borderId="0" xfId="2" applyNumberFormat="1" applyFont="1" applyBorder="1"/>
    <xf numFmtId="180" fontId="10" fillId="0" borderId="0" xfId="0" applyNumberFormat="1" applyFont="1"/>
    <xf numFmtId="173" fontId="3" fillId="0" borderId="0" xfId="2" applyNumberFormat="1" applyFont="1" applyBorder="1"/>
    <xf numFmtId="173" fontId="4" fillId="0" borderId="41" xfId="2" applyNumberFormat="1" applyFont="1" applyBorder="1"/>
    <xf numFmtId="173" fontId="34" fillId="0" borderId="0" xfId="0" applyNumberFormat="1" applyFont="1"/>
    <xf numFmtId="0" fontId="35" fillId="0" borderId="0" xfId="0" applyFont="1"/>
    <xf numFmtId="0" fontId="36" fillId="0" borderId="0" xfId="0" applyFont="1"/>
    <xf numFmtId="173" fontId="35" fillId="0" borderId="0" xfId="0" applyNumberFormat="1" applyFont="1"/>
    <xf numFmtId="173" fontId="36" fillId="0" borderId="0" xfId="0" applyNumberFormat="1" applyFont="1"/>
    <xf numFmtId="180" fontId="12" fillId="0" borderId="40" xfId="0" applyNumberFormat="1" applyFont="1" applyBorder="1" applyAlignment="1">
      <alignment horizontal="left" indent="1"/>
    </xf>
    <xf numFmtId="180" fontId="10" fillId="0" borderId="40" xfId="0" applyNumberFormat="1" applyFont="1" applyBorder="1"/>
    <xf numFmtId="173" fontId="10" fillId="0" borderId="40" xfId="2" applyNumberFormat="1" applyFont="1" applyBorder="1"/>
    <xf numFmtId="166" fontId="3" fillId="0" borderId="40" xfId="0" applyNumberFormat="1" applyFont="1" applyBorder="1"/>
    <xf numFmtId="180" fontId="12" fillId="0" borderId="0" xfId="0" applyNumberFormat="1" applyFont="1" applyAlignment="1">
      <alignment horizontal="left" indent="1"/>
    </xf>
    <xf numFmtId="166" fontId="3" fillId="0" borderId="0" xfId="0" applyNumberFormat="1" applyFont="1"/>
    <xf numFmtId="173" fontId="10" fillId="0" borderId="41" xfId="2" applyNumberFormat="1" applyFont="1" applyBorder="1"/>
    <xf numFmtId="180" fontId="12" fillId="0" borderId="40" xfId="0" applyNumberFormat="1" applyFont="1" applyBorder="1"/>
    <xf numFmtId="180" fontId="12" fillId="0" borderId="0" xfId="0" applyNumberFormat="1" applyFont="1"/>
    <xf numFmtId="179" fontId="28" fillId="13" borderId="57" xfId="0" applyNumberFormat="1" applyFont="1" applyFill="1" applyBorder="1" applyAlignment="1">
      <alignment horizontal="center"/>
    </xf>
    <xf numFmtId="0" fontId="37" fillId="0" borderId="0" xfId="0" applyFont="1"/>
    <xf numFmtId="0" fontId="37" fillId="15" borderId="40" xfId="0" applyFont="1" applyFill="1" applyBorder="1"/>
    <xf numFmtId="179" fontId="37" fillId="15" borderId="40" xfId="0" applyNumberFormat="1" applyFont="1" applyFill="1" applyBorder="1" applyAlignment="1">
      <alignment horizontal="center"/>
    </xf>
    <xf numFmtId="180" fontId="12" fillId="0" borderId="0" xfId="0" quotePrefix="1" applyNumberFormat="1" applyFont="1" applyAlignment="1">
      <alignment horizontal="left"/>
    </xf>
    <xf numFmtId="166" fontId="10" fillId="0" borderId="40" xfId="0" applyNumberFormat="1" applyFont="1" applyBorder="1"/>
    <xf numFmtId="0" fontId="12" fillId="13" borderId="40" xfId="0" applyFont="1" applyFill="1" applyBorder="1"/>
    <xf numFmtId="173" fontId="12" fillId="13" borderId="40" xfId="0" applyNumberFormat="1" applyFont="1" applyFill="1" applyBorder="1"/>
    <xf numFmtId="0" fontId="35" fillId="0" borderId="41" xfId="0" applyFont="1" applyBorder="1"/>
    <xf numFmtId="173" fontId="36" fillId="0" borderId="41" xfId="0" applyNumberFormat="1" applyFont="1" applyBorder="1"/>
    <xf numFmtId="0" fontId="36" fillId="0" borderId="41" xfId="0" applyFont="1" applyBorder="1"/>
    <xf numFmtId="173" fontId="35" fillId="0" borderId="41" xfId="0" applyNumberFormat="1" applyFont="1" applyBorder="1"/>
    <xf numFmtId="0" fontId="12" fillId="0" borderId="40" xfId="0" applyFont="1" applyBorder="1"/>
    <xf numFmtId="168" fontId="12" fillId="0" borderId="40" xfId="3" applyNumberFormat="1" applyFont="1" applyBorder="1"/>
    <xf numFmtId="168" fontId="12" fillId="0" borderId="41" xfId="3" applyNumberFormat="1" applyFont="1" applyBorder="1"/>
    <xf numFmtId="168" fontId="12" fillId="13" borderId="40" xfId="3" applyNumberFormat="1" applyFont="1" applyFill="1" applyBorder="1"/>
    <xf numFmtId="173" fontId="12" fillId="13" borderId="0" xfId="0" applyNumberFormat="1" applyFont="1" applyFill="1"/>
    <xf numFmtId="0" fontId="10" fillId="0" borderId="0" xfId="0" applyFont="1" applyAlignment="1">
      <alignment horizontal="center"/>
    </xf>
    <xf numFmtId="0" fontId="37" fillId="15" borderId="40" xfId="0" applyFont="1" applyFill="1" applyBorder="1" applyAlignment="1">
      <alignment horizontal="center"/>
    </xf>
    <xf numFmtId="173" fontId="12" fillId="0" borderId="66" xfId="0" applyNumberFormat="1" applyFont="1" applyBorder="1" applyAlignment="1">
      <alignment horizontal="center"/>
    </xf>
    <xf numFmtId="173" fontId="12" fillId="0" borderId="0" xfId="2" applyNumberFormat="1" applyFont="1" applyBorder="1" applyAlignment="1">
      <alignment horizontal="center"/>
    </xf>
    <xf numFmtId="173" fontId="10" fillId="0" borderId="0" xfId="2" applyNumberFormat="1" applyFont="1" applyAlignment="1">
      <alignment horizontal="center"/>
    </xf>
    <xf numFmtId="173" fontId="36" fillId="0" borderId="40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173" fontId="12" fillId="0" borderId="40" xfId="2" applyNumberFormat="1" applyFont="1" applyBorder="1" applyAlignment="1">
      <alignment horizontal="center"/>
    </xf>
    <xf numFmtId="0" fontId="12" fillId="17" borderId="66" xfId="0" applyFont="1" applyFill="1" applyBorder="1"/>
    <xf numFmtId="0" fontId="10" fillId="17" borderId="66" xfId="0" applyFont="1" applyFill="1" applyBorder="1"/>
    <xf numFmtId="0" fontId="10" fillId="17" borderId="66" xfId="0" applyFont="1" applyFill="1" applyBorder="1" applyAlignment="1">
      <alignment horizontal="center"/>
    </xf>
    <xf numFmtId="173" fontId="10" fillId="17" borderId="66" xfId="2" applyNumberFormat="1" applyFont="1" applyFill="1" applyBorder="1"/>
    <xf numFmtId="180" fontId="12" fillId="0" borderId="40" xfId="0" quotePrefix="1" applyNumberFormat="1" applyFont="1" applyBorder="1" applyAlignment="1">
      <alignment horizontal="left"/>
    </xf>
    <xf numFmtId="0" fontId="10" fillId="0" borderId="40" xfId="0" applyFont="1" applyBorder="1" applyAlignment="1">
      <alignment horizontal="center"/>
    </xf>
    <xf numFmtId="180" fontId="12" fillId="0" borderId="41" xfId="0" quotePrefix="1" applyNumberFormat="1" applyFont="1" applyBorder="1" applyAlignment="1">
      <alignment horizontal="left"/>
    </xf>
    <xf numFmtId="10" fontId="10" fillId="0" borderId="40" xfId="3" applyNumberFormat="1" applyFont="1" applyBorder="1" applyAlignment="1">
      <alignment horizontal="center"/>
    </xf>
    <xf numFmtId="10" fontId="10" fillId="0" borderId="0" xfId="3" applyNumberFormat="1" applyFont="1" applyBorder="1" applyAlignment="1">
      <alignment horizontal="center"/>
    </xf>
    <xf numFmtId="10" fontId="10" fillId="0" borderId="41" xfId="3" applyNumberFormat="1" applyFont="1" applyBorder="1" applyAlignment="1">
      <alignment horizontal="center"/>
    </xf>
    <xf numFmtId="164" fontId="10" fillId="0" borderId="40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0" fillId="0" borderId="41" xfId="1" applyNumberFormat="1" applyFont="1" applyBorder="1" applyAlignment="1">
      <alignment horizontal="center"/>
    </xf>
    <xf numFmtId="0" fontId="10" fillId="17" borderId="40" xfId="0" applyFont="1" applyFill="1" applyBorder="1" applyAlignment="1">
      <alignment horizontal="center"/>
    </xf>
    <xf numFmtId="178" fontId="33" fillId="0" borderId="0" xfId="0" applyNumberFormat="1" applyFont="1" applyAlignment="1">
      <alignment horizontal="center" vertical="center"/>
    </xf>
    <xf numFmtId="173" fontId="4" fillId="13" borderId="40" xfId="0" applyNumberFormat="1" applyFont="1" applyFill="1" applyBorder="1"/>
    <xf numFmtId="173" fontId="34" fillId="0" borderId="41" xfId="0" applyNumberFormat="1" applyFont="1" applyBorder="1"/>
    <xf numFmtId="179" fontId="33" fillId="15" borderId="40" xfId="0" applyNumberFormat="1" applyFont="1" applyFill="1" applyBorder="1" applyAlignment="1">
      <alignment horizontal="center" vertical="center"/>
    </xf>
    <xf numFmtId="173" fontId="3" fillId="0" borderId="66" xfId="2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3" fillId="18" borderId="66" xfId="0" applyFont="1" applyFill="1" applyBorder="1"/>
    <xf numFmtId="0" fontId="12" fillId="18" borderId="66" xfId="0" applyFont="1" applyFill="1" applyBorder="1"/>
    <xf numFmtId="177" fontId="33" fillId="12" borderId="0" xfId="0" applyNumberFormat="1" applyFont="1" applyFill="1" applyAlignment="1">
      <alignment horizontal="center" vertical="center"/>
    </xf>
    <xf numFmtId="173" fontId="10" fillId="0" borderId="40" xfId="2" applyNumberFormat="1" applyFont="1" applyBorder="1" applyAlignment="1">
      <alignment horizontal="center"/>
    </xf>
    <xf numFmtId="173" fontId="10" fillId="0" borderId="0" xfId="2" applyNumberFormat="1" applyFont="1" applyBorder="1" applyAlignment="1">
      <alignment horizontal="center"/>
    </xf>
    <xf numFmtId="173" fontId="10" fillId="0" borderId="41" xfId="2" applyNumberFormat="1" applyFont="1" applyBorder="1" applyAlignment="1">
      <alignment horizontal="center"/>
    </xf>
    <xf numFmtId="173" fontId="3" fillId="0" borderId="40" xfId="2" applyNumberFormat="1" applyFont="1" applyBorder="1" applyAlignment="1">
      <alignment vertical="center"/>
    </xf>
    <xf numFmtId="173" fontId="3" fillId="0" borderId="0" xfId="2" applyNumberFormat="1" applyFont="1" applyBorder="1" applyAlignment="1">
      <alignment vertical="center"/>
    </xf>
    <xf numFmtId="173" fontId="3" fillId="0" borderId="41" xfId="2" applyNumberFormat="1" applyFont="1" applyBorder="1" applyAlignment="1">
      <alignment vertical="center"/>
    </xf>
    <xf numFmtId="173" fontId="4" fillId="0" borderId="0" xfId="0" applyNumberFormat="1" applyFont="1" applyAlignment="1">
      <alignment vertical="center"/>
    </xf>
    <xf numFmtId="180" fontId="12" fillId="13" borderId="66" xfId="0" quotePrefix="1" applyNumberFormat="1" applyFont="1" applyFill="1" applyBorder="1" applyAlignment="1">
      <alignment horizontal="left"/>
    </xf>
    <xf numFmtId="0" fontId="12" fillId="13" borderId="66" xfId="0" applyFont="1" applyFill="1" applyBorder="1"/>
    <xf numFmtId="0" fontId="10" fillId="13" borderId="66" xfId="0" applyFont="1" applyFill="1" applyBorder="1"/>
    <xf numFmtId="173" fontId="10" fillId="13" borderId="66" xfId="2" applyNumberFormat="1" applyFont="1" applyFill="1" applyBorder="1" applyAlignment="1">
      <alignment horizontal="center"/>
    </xf>
    <xf numFmtId="10" fontId="10" fillId="13" borderId="66" xfId="3" applyNumberFormat="1" applyFont="1" applyFill="1" applyBorder="1" applyAlignment="1">
      <alignment horizontal="center"/>
    </xf>
    <xf numFmtId="164" fontId="10" fillId="13" borderId="66" xfId="1" applyNumberFormat="1" applyFont="1" applyFill="1" applyBorder="1" applyAlignment="1">
      <alignment horizontal="center"/>
    </xf>
    <xf numFmtId="173" fontId="12" fillId="13" borderId="66" xfId="2" applyNumberFormat="1" applyFont="1" applyFill="1" applyBorder="1"/>
    <xf numFmtId="10" fontId="12" fillId="13" borderId="66" xfId="3" applyNumberFormat="1" applyFont="1" applyFill="1" applyBorder="1" applyAlignment="1">
      <alignment horizontal="right"/>
    </xf>
    <xf numFmtId="0" fontId="12" fillId="19" borderId="40" xfId="0" applyFont="1" applyFill="1" applyBorder="1"/>
    <xf numFmtId="173" fontId="12" fillId="19" borderId="40" xfId="0" applyNumberFormat="1" applyFont="1" applyFill="1" applyBorder="1"/>
    <xf numFmtId="173" fontId="12" fillId="19" borderId="40" xfId="0" applyNumberFormat="1" applyFont="1" applyFill="1" applyBorder="1" applyAlignment="1">
      <alignment horizontal="center"/>
    </xf>
    <xf numFmtId="0" fontId="10" fillId="19" borderId="40" xfId="0" applyFont="1" applyFill="1" applyBorder="1"/>
    <xf numFmtId="173" fontId="12" fillId="19" borderId="40" xfId="2" applyNumberFormat="1" applyFont="1" applyFill="1" applyBorder="1"/>
    <xf numFmtId="0" fontId="12" fillId="19" borderId="41" xfId="0" applyFont="1" applyFill="1" applyBorder="1"/>
    <xf numFmtId="173" fontId="12" fillId="19" borderId="41" xfId="0" applyNumberFormat="1" applyFont="1" applyFill="1" applyBorder="1"/>
    <xf numFmtId="173" fontId="12" fillId="19" borderId="41" xfId="0" applyNumberFormat="1" applyFont="1" applyFill="1" applyBorder="1" applyAlignment="1">
      <alignment horizontal="center"/>
    </xf>
    <xf numFmtId="0" fontId="10" fillId="19" borderId="41" xfId="0" applyFont="1" applyFill="1" applyBorder="1"/>
    <xf numFmtId="43" fontId="12" fillId="19" borderId="41" xfId="1" applyFont="1" applyFill="1" applyBorder="1"/>
    <xf numFmtId="0" fontId="12" fillId="20" borderId="40" xfId="0" applyFont="1" applyFill="1" applyBorder="1"/>
    <xf numFmtId="173" fontId="12" fillId="20" borderId="40" xfId="0" applyNumberFormat="1" applyFont="1" applyFill="1" applyBorder="1"/>
    <xf numFmtId="173" fontId="12" fillId="20" borderId="40" xfId="0" applyNumberFormat="1" applyFont="1" applyFill="1" applyBorder="1" applyAlignment="1">
      <alignment horizontal="center"/>
    </xf>
    <xf numFmtId="0" fontId="10" fillId="20" borderId="40" xfId="0" applyFont="1" applyFill="1" applyBorder="1"/>
    <xf numFmtId="173" fontId="12" fillId="20" borderId="40" xfId="2" applyNumberFormat="1" applyFont="1" applyFill="1" applyBorder="1"/>
    <xf numFmtId="0" fontId="12" fillId="20" borderId="41" xfId="0" applyFont="1" applyFill="1" applyBorder="1"/>
    <xf numFmtId="173" fontId="12" fillId="20" borderId="41" xfId="0" applyNumberFormat="1" applyFont="1" applyFill="1" applyBorder="1"/>
    <xf numFmtId="173" fontId="12" fillId="20" borderId="41" xfId="0" applyNumberFormat="1" applyFont="1" applyFill="1" applyBorder="1" applyAlignment="1">
      <alignment horizontal="center"/>
    </xf>
    <xf numFmtId="0" fontId="10" fillId="20" borderId="41" xfId="0" applyFont="1" applyFill="1" applyBorder="1"/>
    <xf numFmtId="43" fontId="12" fillId="20" borderId="41" xfId="1" applyFont="1" applyFill="1" applyBorder="1"/>
    <xf numFmtId="168" fontId="12" fillId="0" borderId="0" xfId="3" applyNumberFormat="1" applyFont="1" applyBorder="1"/>
    <xf numFmtId="173" fontId="4" fillId="0" borderId="0" xfId="2" applyNumberFormat="1" applyFont="1" applyBorder="1"/>
    <xf numFmtId="180" fontId="12" fillId="13" borderId="40" xfId="0" quotePrefix="1" applyNumberFormat="1" applyFont="1" applyFill="1" applyBorder="1" applyAlignment="1">
      <alignment horizontal="left"/>
    </xf>
    <xf numFmtId="0" fontId="10" fillId="13" borderId="40" xfId="0" applyFont="1" applyFill="1" applyBorder="1"/>
    <xf numFmtId="173" fontId="10" fillId="13" borderId="40" xfId="2" applyNumberFormat="1" applyFont="1" applyFill="1" applyBorder="1" applyAlignment="1">
      <alignment horizontal="center"/>
    </xf>
    <xf numFmtId="10" fontId="10" fillId="13" borderId="40" xfId="3" applyNumberFormat="1" applyFont="1" applyFill="1" applyBorder="1" applyAlignment="1">
      <alignment horizontal="center"/>
    </xf>
    <xf numFmtId="164" fontId="10" fillId="13" borderId="40" xfId="1" applyNumberFormat="1" applyFont="1" applyFill="1" applyBorder="1" applyAlignment="1">
      <alignment horizontal="center"/>
    </xf>
    <xf numFmtId="10" fontId="12" fillId="13" borderId="40" xfId="3" applyNumberFormat="1" applyFont="1" applyFill="1" applyBorder="1" applyAlignment="1">
      <alignment horizontal="right"/>
    </xf>
    <xf numFmtId="173" fontId="12" fillId="13" borderId="40" xfId="2" applyNumberFormat="1" applyFont="1" applyFill="1" applyBorder="1"/>
    <xf numFmtId="180" fontId="12" fillId="13" borderId="41" xfId="0" quotePrefix="1" applyNumberFormat="1" applyFont="1" applyFill="1" applyBorder="1" applyAlignment="1">
      <alignment horizontal="left"/>
    </xf>
    <xf numFmtId="0" fontId="12" fillId="13" borderId="41" xfId="0" applyFont="1" applyFill="1" applyBorder="1"/>
    <xf numFmtId="0" fontId="10" fillId="13" borderId="41" xfId="0" applyFont="1" applyFill="1" applyBorder="1"/>
    <xf numFmtId="173" fontId="10" fillId="13" borderId="41" xfId="2" applyNumberFormat="1" applyFont="1" applyFill="1" applyBorder="1" applyAlignment="1">
      <alignment horizontal="center"/>
    </xf>
    <xf numFmtId="10" fontId="10" fillId="13" borderId="41" xfId="3" applyNumberFormat="1" applyFont="1" applyFill="1" applyBorder="1" applyAlignment="1">
      <alignment horizontal="center"/>
    </xf>
    <xf numFmtId="164" fontId="10" fillId="13" borderId="41" xfId="1" applyNumberFormat="1" applyFont="1" applyFill="1" applyBorder="1" applyAlignment="1">
      <alignment horizontal="center"/>
    </xf>
    <xf numFmtId="10" fontId="28" fillId="13" borderId="41" xfId="3" applyNumberFormat="1" applyFont="1" applyFill="1" applyBorder="1" applyAlignment="1">
      <alignment horizontal="right"/>
    </xf>
    <xf numFmtId="173" fontId="38" fillId="13" borderId="41" xfId="2" applyNumberFormat="1" applyFont="1" applyFill="1" applyBorder="1" applyAlignment="1">
      <alignment horizontal="right"/>
    </xf>
    <xf numFmtId="173" fontId="10" fillId="13" borderId="41" xfId="2" applyNumberFormat="1" applyFont="1" applyFill="1" applyBorder="1"/>
    <xf numFmtId="178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78" fontId="10" fillId="0" borderId="40" xfId="0" applyNumberFormat="1" applyFont="1" applyBorder="1" applyAlignment="1">
      <alignment horizontal="center" vertical="center"/>
    </xf>
    <xf numFmtId="164" fontId="10" fillId="0" borderId="40" xfId="0" applyNumberFormat="1" applyFont="1" applyBorder="1" applyAlignment="1">
      <alignment horizontal="center"/>
    </xf>
    <xf numFmtId="178" fontId="10" fillId="0" borderId="41" xfId="0" applyNumberFormat="1" applyFont="1" applyBorder="1" applyAlignment="1">
      <alignment horizontal="center" vertical="center"/>
    </xf>
    <xf numFmtId="164" fontId="10" fillId="0" borderId="41" xfId="0" applyNumberFormat="1" applyFont="1" applyBorder="1" applyAlignment="1">
      <alignment horizont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73" fontId="12" fillId="13" borderId="40" xfId="2" applyNumberFormat="1" applyFont="1" applyFill="1" applyBorder="1" applyAlignment="1">
      <alignment horizontal="center"/>
    </xf>
    <xf numFmtId="10" fontId="12" fillId="13" borderId="40" xfId="3" applyNumberFormat="1" applyFont="1" applyFill="1" applyBorder="1" applyAlignment="1">
      <alignment horizontal="center"/>
    </xf>
    <xf numFmtId="43" fontId="12" fillId="13" borderId="40" xfId="1" applyFont="1" applyFill="1" applyBorder="1" applyAlignment="1">
      <alignment horizontal="center"/>
    </xf>
    <xf numFmtId="164" fontId="12" fillId="13" borderId="40" xfId="1" applyNumberFormat="1" applyFont="1" applyFill="1" applyBorder="1" applyAlignment="1">
      <alignment horizontal="center"/>
    </xf>
    <xf numFmtId="179" fontId="6" fillId="8" borderId="27" xfId="0" applyNumberFormat="1" applyFont="1" applyFill="1" applyBorder="1" applyAlignment="1">
      <alignment horizontal="right" vertical="center" readingOrder="1"/>
    </xf>
    <xf numFmtId="179" fontId="6" fillId="8" borderId="0" xfId="0" applyNumberFormat="1" applyFont="1" applyFill="1" applyAlignment="1">
      <alignment horizontal="right" vertical="center" readingOrder="1"/>
    </xf>
    <xf numFmtId="0" fontId="12" fillId="0" borderId="66" xfId="0" applyFont="1" applyBorder="1" applyAlignment="1">
      <alignment horizontal="center"/>
    </xf>
    <xf numFmtId="168" fontId="12" fillId="0" borderId="66" xfId="3" applyNumberFormat="1" applyFont="1" applyBorder="1"/>
    <xf numFmtId="0" fontId="12" fillId="0" borderId="0" xfId="0" applyFont="1" applyAlignment="1">
      <alignment horizontal="center"/>
    </xf>
    <xf numFmtId="173" fontId="39" fillId="13" borderId="40" xfId="2" applyNumberFormat="1" applyFont="1" applyFill="1" applyBorder="1"/>
    <xf numFmtId="0" fontId="12" fillId="17" borderId="40" xfId="0" applyFont="1" applyFill="1" applyBorder="1"/>
    <xf numFmtId="0" fontId="10" fillId="17" borderId="40" xfId="0" applyFont="1" applyFill="1" applyBorder="1"/>
    <xf numFmtId="173" fontId="10" fillId="17" borderId="40" xfId="2" applyNumberFormat="1" applyFont="1" applyFill="1" applyBorder="1"/>
    <xf numFmtId="173" fontId="3" fillId="0" borderId="40" xfId="2" applyNumberFormat="1" applyFont="1" applyBorder="1"/>
    <xf numFmtId="173" fontId="3" fillId="0" borderId="41" xfId="2" applyNumberFormat="1" applyFont="1" applyBorder="1"/>
    <xf numFmtId="164" fontId="10" fillId="0" borderId="40" xfId="1" applyNumberFormat="1" applyFont="1" applyBorder="1"/>
    <xf numFmtId="164" fontId="10" fillId="0" borderId="0" xfId="1" applyNumberFormat="1" applyFont="1" applyBorder="1"/>
    <xf numFmtId="164" fontId="10" fillId="0" borderId="41" xfId="1" applyNumberFormat="1" applyFont="1" applyBorder="1"/>
    <xf numFmtId="0" fontId="2" fillId="2" borderId="82" xfId="0" applyFont="1" applyFill="1" applyBorder="1" applyAlignment="1">
      <alignment horizontal="right" vertical="center" readingOrder="1"/>
    </xf>
    <xf numFmtId="0" fontId="2" fillId="2" borderId="83" xfId="0" applyFont="1" applyFill="1" applyBorder="1" applyAlignment="1">
      <alignment horizontal="right" vertical="center" readingOrder="1"/>
    </xf>
    <xf numFmtId="179" fontId="6" fillId="8" borderId="81" xfId="0" applyNumberFormat="1" applyFont="1" applyFill="1" applyBorder="1" applyAlignment="1">
      <alignment horizontal="right" vertical="center" readingOrder="1"/>
    </xf>
    <xf numFmtId="0" fontId="10" fillId="0" borderId="24" xfId="0" applyFont="1" applyBorder="1" applyAlignment="1">
      <alignment horizontal="right" vertical="center"/>
    </xf>
    <xf numFmtId="0" fontId="10" fillId="0" borderId="81" xfId="0" applyFont="1" applyBorder="1" applyAlignment="1">
      <alignment horizontal="right" vertical="center"/>
    </xf>
    <xf numFmtId="9" fontId="12" fillId="13" borderId="84" xfId="0" applyNumberFormat="1" applyFont="1" applyFill="1" applyBorder="1" applyAlignment="1">
      <alignment horizontal="right" vertical="center"/>
    </xf>
    <xf numFmtId="9" fontId="12" fillId="13" borderId="68" xfId="0" applyNumberFormat="1" applyFont="1" applyFill="1" applyBorder="1" applyAlignment="1">
      <alignment horizontal="right" vertical="center"/>
    </xf>
    <xf numFmtId="0" fontId="10" fillId="0" borderId="81" xfId="0" applyFont="1" applyBorder="1" applyAlignment="1">
      <alignment vertical="center"/>
    </xf>
    <xf numFmtId="0" fontId="20" fillId="0" borderId="81" xfId="0" applyFont="1" applyBorder="1" applyAlignment="1">
      <alignment vertical="center" readingOrder="1"/>
    </xf>
    <xf numFmtId="0" fontId="20" fillId="0" borderId="27" xfId="0" applyFont="1" applyBorder="1" applyAlignment="1">
      <alignment vertical="center" readingOrder="1"/>
    </xf>
    <xf numFmtId="169" fontId="20" fillId="0" borderId="81" xfId="0" applyNumberFormat="1" applyFont="1" applyBorder="1" applyAlignment="1">
      <alignment vertical="center" readingOrder="1"/>
    </xf>
    <xf numFmtId="169" fontId="20" fillId="0" borderId="27" xfId="0" applyNumberFormat="1" applyFont="1" applyBorder="1" applyAlignment="1">
      <alignment vertical="center" readingOrder="1"/>
    </xf>
    <xf numFmtId="166" fontId="10" fillId="0" borderId="81" xfId="0" applyNumberFormat="1" applyFont="1" applyBorder="1" applyAlignment="1">
      <alignment vertical="center" readingOrder="1"/>
    </xf>
    <xf numFmtId="166" fontId="12" fillId="7" borderId="24" xfId="0" applyNumberFormat="1" applyFont="1" applyFill="1" applyBorder="1" applyAlignment="1">
      <alignment vertical="center" readingOrder="1"/>
    </xf>
    <xf numFmtId="166" fontId="12" fillId="7" borderId="81" xfId="0" applyNumberFormat="1" applyFont="1" applyFill="1" applyBorder="1" applyAlignment="1">
      <alignment vertical="center" readingOrder="1"/>
    </xf>
    <xf numFmtId="166" fontId="12" fillId="7" borderId="27" xfId="0" applyNumberFormat="1" applyFont="1" applyFill="1" applyBorder="1" applyAlignment="1">
      <alignment vertical="center" readingOrder="1"/>
    </xf>
    <xf numFmtId="8" fontId="12" fillId="7" borderId="81" xfId="0" applyNumberFormat="1" applyFont="1" applyFill="1" applyBorder="1" applyAlignment="1">
      <alignment vertical="center" readingOrder="1"/>
    </xf>
    <xf numFmtId="8" fontId="10" fillId="7" borderId="86" xfId="0" applyNumberFormat="1" applyFont="1" applyFill="1" applyBorder="1" applyAlignment="1">
      <alignment vertical="center" readingOrder="1"/>
    </xf>
    <xf numFmtId="8" fontId="10" fillId="7" borderId="81" xfId="0" applyNumberFormat="1" applyFont="1" applyFill="1" applyBorder="1" applyAlignment="1">
      <alignment vertical="center" readingOrder="1"/>
    </xf>
    <xf numFmtId="8" fontId="10" fillId="7" borderId="87" xfId="0" applyNumberFormat="1" applyFont="1" applyFill="1" applyBorder="1" applyAlignment="1">
      <alignment vertical="center" readingOrder="1"/>
    </xf>
    <xf numFmtId="9" fontId="10" fillId="0" borderId="81" xfId="0" applyNumberFormat="1" applyFont="1" applyBorder="1" applyAlignment="1">
      <alignment horizontal="right" vertical="center"/>
    </xf>
    <xf numFmtId="9" fontId="10" fillId="0" borderId="27" xfId="0" applyNumberFormat="1" applyFont="1" applyBorder="1" applyAlignment="1">
      <alignment horizontal="right" vertical="center"/>
    </xf>
    <xf numFmtId="168" fontId="12" fillId="0" borderId="81" xfId="0" applyNumberFormat="1" applyFont="1" applyBorder="1" applyAlignment="1">
      <alignment horizontal="right" vertical="center"/>
    </xf>
    <xf numFmtId="168" fontId="12" fillId="0" borderId="27" xfId="0" applyNumberFormat="1" applyFont="1" applyBorder="1" applyAlignment="1">
      <alignment horizontal="right" vertical="center"/>
    </xf>
    <xf numFmtId="171" fontId="10" fillId="0" borderId="81" xfId="0" applyNumberFormat="1" applyFont="1" applyBorder="1" applyAlignment="1">
      <alignment horizontal="right" vertical="center"/>
    </xf>
    <xf numFmtId="171" fontId="10" fillId="0" borderId="27" xfId="0" applyNumberFormat="1" applyFont="1" applyBorder="1" applyAlignment="1">
      <alignment horizontal="right" vertical="center"/>
    </xf>
    <xf numFmtId="8" fontId="12" fillId="7" borderId="30" xfId="0" applyNumberFormat="1" applyFont="1" applyFill="1" applyBorder="1" applyAlignment="1">
      <alignment vertical="center" readingOrder="1"/>
    </xf>
    <xf numFmtId="8" fontId="12" fillId="7" borderId="28" xfId="0" applyNumberFormat="1" applyFont="1" applyFill="1" applyBorder="1" applyAlignment="1">
      <alignment vertical="center" readingOrder="1"/>
    </xf>
    <xf numFmtId="0" fontId="2" fillId="2" borderId="88" xfId="0" applyFont="1" applyFill="1" applyBorder="1" applyAlignment="1">
      <alignment horizontal="right" vertical="center" readingOrder="1"/>
    </xf>
    <xf numFmtId="0" fontId="2" fillId="2" borderId="89" xfId="0" applyFont="1" applyFill="1" applyBorder="1" applyAlignment="1">
      <alignment horizontal="right" vertical="center" readingOrder="1"/>
    </xf>
    <xf numFmtId="0" fontId="3" fillId="0" borderId="81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166" fontId="10" fillId="0" borderId="81" xfId="0" applyNumberFormat="1" applyFont="1" applyBorder="1" applyAlignment="1">
      <alignment horizontal="right" vertical="center"/>
    </xf>
    <xf numFmtId="166" fontId="10" fillId="0" borderId="27" xfId="0" applyNumberFormat="1" applyFont="1" applyBorder="1" applyAlignment="1">
      <alignment horizontal="right" vertical="center"/>
    </xf>
    <xf numFmtId="166" fontId="12" fillId="0" borderId="81" xfId="0" applyNumberFormat="1" applyFont="1" applyBorder="1" applyAlignment="1">
      <alignment horizontal="right" vertical="center"/>
    </xf>
    <xf numFmtId="166" fontId="12" fillId="0" borderId="27" xfId="0" applyNumberFormat="1" applyFont="1" applyBorder="1" applyAlignment="1">
      <alignment horizontal="right" vertical="center"/>
    </xf>
    <xf numFmtId="0" fontId="6" fillId="8" borderId="81" xfId="0" applyFont="1" applyFill="1" applyBorder="1" applyAlignment="1">
      <alignment horizontal="right" vertical="center" readingOrder="1"/>
    </xf>
    <xf numFmtId="166" fontId="12" fillId="7" borderId="28" xfId="0" applyNumberFormat="1" applyFont="1" applyFill="1" applyBorder="1" applyAlignment="1">
      <alignment vertical="center" readingOrder="1"/>
    </xf>
    <xf numFmtId="166" fontId="10" fillId="11" borderId="81" xfId="0" applyNumberFormat="1" applyFont="1" applyFill="1" applyBorder="1" applyAlignment="1">
      <alignment horizontal="right" vertical="center"/>
    </xf>
    <xf numFmtId="166" fontId="10" fillId="11" borderId="27" xfId="0" applyNumberFormat="1" applyFont="1" applyFill="1" applyBorder="1" applyAlignment="1">
      <alignment horizontal="right" vertical="center"/>
    </xf>
    <xf numFmtId="166" fontId="12" fillId="12" borderId="24" xfId="0" applyNumberFormat="1" applyFont="1" applyFill="1" applyBorder="1" applyAlignment="1">
      <alignment vertical="center" readingOrder="1"/>
    </xf>
    <xf numFmtId="166" fontId="12" fillId="12" borderId="26" xfId="0" applyNumberFormat="1" applyFont="1" applyFill="1" applyBorder="1" applyAlignment="1">
      <alignment vertical="center" readingOrder="1"/>
    </xf>
    <xf numFmtId="166" fontId="12" fillId="12" borderId="30" xfId="0" applyNumberFormat="1" applyFont="1" applyFill="1" applyBorder="1" applyAlignment="1">
      <alignment vertical="center" readingOrder="1"/>
    </xf>
    <xf numFmtId="166" fontId="12" fillId="12" borderId="28" xfId="0" applyNumberFormat="1" applyFont="1" applyFill="1" applyBorder="1" applyAlignment="1">
      <alignment vertical="center" readingOrder="1"/>
    </xf>
    <xf numFmtId="166" fontId="10" fillId="0" borderId="26" xfId="0" applyNumberFormat="1" applyFont="1" applyBorder="1" applyAlignment="1">
      <alignment horizontal="right" vertical="center"/>
    </xf>
    <xf numFmtId="166" fontId="10" fillId="0" borderId="28" xfId="0" applyNumberFormat="1" applyFont="1" applyBorder="1" applyAlignment="1">
      <alignment horizontal="right" vertical="center"/>
    </xf>
    <xf numFmtId="166" fontId="12" fillId="4" borderId="29" xfId="0" applyNumberFormat="1" applyFont="1" applyFill="1" applyBorder="1" applyAlignment="1">
      <alignment vertical="center" readingOrder="1"/>
    </xf>
    <xf numFmtId="179" fontId="6" fillId="2" borderId="7" xfId="0" applyNumberFormat="1" applyFont="1" applyFill="1" applyBorder="1" applyAlignment="1">
      <alignment horizontal="right" vertical="center" readingOrder="1"/>
    </xf>
    <xf numFmtId="179" fontId="40" fillId="2" borderId="7" xfId="0" applyNumberFormat="1" applyFont="1" applyFill="1" applyBorder="1" applyAlignment="1">
      <alignment horizontal="right" vertical="center" readingOrder="1"/>
    </xf>
    <xf numFmtId="10" fontId="41" fillId="0" borderId="27" xfId="3" applyNumberFormat="1" applyFont="1" applyBorder="1" applyAlignment="1">
      <alignment horizontal="center" vertical="center" readingOrder="1"/>
    </xf>
    <xf numFmtId="169" fontId="42" fillId="0" borderId="27" xfId="0" applyNumberFormat="1" applyFont="1" applyBorder="1" applyAlignment="1">
      <alignment vertical="center" readingOrder="1"/>
    </xf>
    <xf numFmtId="166" fontId="43" fillId="0" borderId="27" xfId="0" applyNumberFormat="1" applyFont="1" applyBorder="1" applyAlignment="1">
      <alignment vertical="center" readingOrder="1"/>
    </xf>
    <xf numFmtId="0" fontId="42" fillId="0" borderId="27" xfId="0" applyFont="1" applyBorder="1" applyAlignment="1">
      <alignment vertical="center" readingOrder="1"/>
    </xf>
    <xf numFmtId="10" fontId="44" fillId="7" borderId="27" xfId="3" applyNumberFormat="1" applyFont="1" applyFill="1" applyBorder="1" applyAlignment="1">
      <alignment horizontal="center" vertical="center" readingOrder="1"/>
    </xf>
    <xf numFmtId="9" fontId="43" fillId="0" borderId="27" xfId="3" applyFont="1" applyBorder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169" fontId="19" fillId="0" borderId="0" xfId="0" applyNumberFormat="1" applyFont="1" applyAlignment="1">
      <alignment horizontal="right" vertical="center" readingOrder="1"/>
    </xf>
    <xf numFmtId="173" fontId="10" fillId="0" borderId="0" xfId="2" applyNumberFormat="1" applyFont="1" applyBorder="1" applyAlignment="1">
      <alignment horizontal="right" vertical="center"/>
    </xf>
    <xf numFmtId="164" fontId="12" fillId="0" borderId="0" xfId="1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164" fontId="10" fillId="0" borderId="0" xfId="1" applyNumberFormat="1" applyFont="1" applyAlignment="1">
      <alignment vertical="center"/>
    </xf>
    <xf numFmtId="164" fontId="19" fillId="0" borderId="0" xfId="1" applyNumberFormat="1" applyFont="1" applyAlignment="1">
      <alignment horizontal="center" vertical="center" readingOrder="1"/>
    </xf>
    <xf numFmtId="10" fontId="12" fillId="0" borderId="0" xfId="3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168" fontId="19" fillId="0" borderId="0" xfId="0" applyNumberFormat="1" applyFont="1" applyAlignment="1">
      <alignment horizontal="center" vertical="center" readingOrder="1"/>
    </xf>
    <xf numFmtId="169" fontId="12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164" fontId="12" fillId="0" borderId="0" xfId="1" applyNumberFormat="1" applyFont="1" applyBorder="1" applyAlignment="1">
      <alignment vertical="center"/>
    </xf>
    <xf numFmtId="169" fontId="10" fillId="0" borderId="81" xfId="0" applyNumberFormat="1" applyFont="1" applyBorder="1" applyAlignment="1">
      <alignment vertical="center" readingOrder="1"/>
    </xf>
    <xf numFmtId="169" fontId="12" fillId="21" borderId="43" xfId="0" applyNumberFormat="1" applyFont="1" applyFill="1" applyBorder="1" applyAlignment="1">
      <alignment horizontal="left" vertical="center" indent="2" readingOrder="1"/>
    </xf>
    <xf numFmtId="169" fontId="12" fillId="21" borderId="43" xfId="0" applyNumberFormat="1" applyFont="1" applyFill="1" applyBorder="1" applyAlignment="1">
      <alignment vertical="center"/>
    </xf>
    <xf numFmtId="164" fontId="12" fillId="21" borderId="43" xfId="0" applyNumberFormat="1" applyFont="1" applyFill="1" applyBorder="1" applyAlignment="1">
      <alignment vertical="center"/>
    </xf>
    <xf numFmtId="168" fontId="12" fillId="21" borderId="43" xfId="0" applyNumberFormat="1" applyFont="1" applyFill="1" applyBorder="1" applyAlignment="1">
      <alignment vertical="center"/>
    </xf>
    <xf numFmtId="164" fontId="12" fillId="21" borderId="43" xfId="1" applyNumberFormat="1" applyFont="1" applyFill="1" applyBorder="1" applyAlignment="1">
      <alignment vertical="center"/>
    </xf>
    <xf numFmtId="166" fontId="12" fillId="21" borderId="91" xfId="0" applyNumberFormat="1" applyFont="1" applyFill="1" applyBorder="1" applyAlignment="1">
      <alignment vertical="center" readingOrder="1"/>
    </xf>
    <xf numFmtId="10" fontId="41" fillId="21" borderId="90" xfId="3" applyNumberFormat="1" applyFont="1" applyFill="1" applyBorder="1" applyAlignment="1">
      <alignment horizontal="center" vertical="center" readingOrder="1"/>
    </xf>
    <xf numFmtId="168" fontId="10" fillId="0" borderId="39" xfId="3" applyNumberFormat="1" applyFont="1" applyBorder="1" applyAlignment="1">
      <alignment horizontal="right" vertical="center"/>
    </xf>
    <xf numFmtId="168" fontId="12" fillId="21" borderId="43" xfId="3" applyNumberFormat="1" applyFont="1" applyFill="1" applyBorder="1" applyAlignment="1">
      <alignment vertical="center"/>
    </xf>
    <xf numFmtId="164" fontId="21" fillId="0" borderId="22" xfId="0" applyNumberFormat="1" applyFont="1" applyBorder="1" applyAlignment="1">
      <alignment horizontal="right" vertical="center" readingOrder="1"/>
    </xf>
    <xf numFmtId="164" fontId="21" fillId="0" borderId="24" xfId="0" applyNumberFormat="1" applyFont="1" applyBorder="1" applyAlignment="1">
      <alignment horizontal="right" vertical="center" readingOrder="1"/>
    </xf>
    <xf numFmtId="168" fontId="21" fillId="0" borderId="39" xfId="0" applyNumberFormat="1" applyFont="1" applyBorder="1" applyAlignment="1">
      <alignment horizontal="right" vertical="center" readingOrder="1"/>
    </xf>
    <xf numFmtId="0" fontId="5" fillId="8" borderId="41" xfId="0" applyFont="1" applyFill="1" applyBorder="1" applyAlignment="1">
      <alignment horizontal="right" vertical="center" readingOrder="1"/>
    </xf>
    <xf numFmtId="173" fontId="10" fillId="11" borderId="0" xfId="2" applyNumberFormat="1" applyFont="1" applyFill="1" applyBorder="1" applyAlignment="1">
      <alignment horizontal="right" vertical="center"/>
    </xf>
    <xf numFmtId="164" fontId="10" fillId="11" borderId="0" xfId="1" applyNumberFormat="1" applyFont="1" applyFill="1" applyAlignment="1">
      <alignment vertical="center"/>
    </xf>
    <xf numFmtId="173" fontId="10" fillId="11" borderId="40" xfId="2" applyNumberFormat="1" applyFont="1" applyFill="1" applyBorder="1" applyAlignment="1">
      <alignment horizontal="right" vertical="center"/>
    </xf>
    <xf numFmtId="164" fontId="10" fillId="11" borderId="40" xfId="1" applyNumberFormat="1" applyFont="1" applyFill="1" applyBorder="1" applyAlignment="1">
      <alignment vertical="center"/>
    </xf>
    <xf numFmtId="164" fontId="10" fillId="11" borderId="0" xfId="1" applyNumberFormat="1" applyFont="1" applyFill="1" applyBorder="1" applyAlignment="1">
      <alignment vertical="center"/>
    </xf>
    <xf numFmtId="173" fontId="10" fillId="11" borderId="41" xfId="2" applyNumberFormat="1" applyFont="1" applyFill="1" applyBorder="1" applyAlignment="1">
      <alignment horizontal="right" vertical="center"/>
    </xf>
    <xf numFmtId="164" fontId="10" fillId="11" borderId="41" xfId="1" applyNumberFormat="1" applyFont="1" applyFill="1" applyBorder="1" applyAlignment="1">
      <alignment vertical="center"/>
    </xf>
    <xf numFmtId="10" fontId="44" fillId="11" borderId="75" xfId="3" applyNumberFormat="1" applyFont="1" applyFill="1" applyBorder="1" applyAlignment="1">
      <alignment horizontal="center" vertical="center" readingOrder="1"/>
    </xf>
    <xf numFmtId="10" fontId="44" fillId="7" borderId="76" xfId="3" applyNumberFormat="1" applyFont="1" applyFill="1" applyBorder="1" applyAlignment="1">
      <alignment horizontal="center" vertical="center" readingOrder="1"/>
    </xf>
    <xf numFmtId="10" fontId="41" fillId="11" borderId="75" xfId="3" applyNumberFormat="1" applyFont="1" applyFill="1" applyBorder="1" applyAlignment="1">
      <alignment horizontal="center" vertical="center" readingOrder="1"/>
    </xf>
    <xf numFmtId="10" fontId="41" fillId="11" borderId="27" xfId="3" applyNumberFormat="1" applyFont="1" applyFill="1" applyBorder="1" applyAlignment="1">
      <alignment horizontal="center" vertical="center" readingOrder="1"/>
    </xf>
    <xf numFmtId="10" fontId="41" fillId="11" borderId="76" xfId="3" applyNumberFormat="1" applyFont="1" applyFill="1" applyBorder="1" applyAlignment="1">
      <alignment horizontal="center" vertical="center" readingOrder="1"/>
    </xf>
    <xf numFmtId="10" fontId="12" fillId="21" borderId="43" xfId="3" applyNumberFormat="1" applyFont="1" applyFill="1" applyBorder="1" applyAlignment="1">
      <alignment vertical="center"/>
    </xf>
    <xf numFmtId="10" fontId="45" fillId="0" borderId="27" xfId="3" applyNumberFormat="1" applyFont="1" applyBorder="1" applyAlignment="1">
      <alignment horizontal="center" vertical="center" readingOrder="1"/>
    </xf>
    <xf numFmtId="10" fontId="45" fillId="21" borderId="90" xfId="3" applyNumberFormat="1" applyFont="1" applyFill="1" applyBorder="1" applyAlignment="1">
      <alignment horizontal="center" vertical="center" readingOrder="1"/>
    </xf>
    <xf numFmtId="10" fontId="46" fillId="0" borderId="27" xfId="3" applyNumberFormat="1" applyFont="1" applyBorder="1" applyAlignment="1">
      <alignment horizontal="center" vertical="center" readingOrder="1"/>
    </xf>
    <xf numFmtId="10" fontId="12" fillId="0" borderId="39" xfId="3" applyNumberFormat="1" applyFont="1" applyBorder="1" applyAlignment="1">
      <alignment horizontal="right" vertical="center"/>
    </xf>
    <xf numFmtId="169" fontId="2" fillId="0" borderId="0" xfId="0" applyNumberFormat="1" applyFont="1" applyAlignment="1">
      <alignment horizontal="center" vertical="center" readingOrder="1"/>
    </xf>
    <xf numFmtId="10" fontId="45" fillId="11" borderId="75" xfId="3" applyNumberFormat="1" applyFont="1" applyFill="1" applyBorder="1" applyAlignment="1">
      <alignment horizontal="center" vertical="center" readingOrder="1"/>
    </xf>
    <xf numFmtId="166" fontId="12" fillId="7" borderId="76" xfId="0" applyNumberFormat="1" applyFont="1" applyFill="1" applyBorder="1" applyAlignment="1">
      <alignment vertical="center" readingOrder="1"/>
    </xf>
    <xf numFmtId="164" fontId="0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164" fontId="2" fillId="2" borderId="7" xfId="1" applyNumberFormat="1" applyFont="1" applyFill="1" applyBorder="1" applyAlignment="1">
      <alignment horizontal="right" vertical="center" readingOrder="1"/>
    </xf>
    <xf numFmtId="164" fontId="5" fillId="8" borderId="0" xfId="1" applyNumberFormat="1" applyFont="1" applyFill="1" applyAlignment="1">
      <alignment horizontal="right" vertical="center" readingOrder="1"/>
    </xf>
    <xf numFmtId="164" fontId="10" fillId="0" borderId="21" xfId="1" applyNumberFormat="1" applyFont="1" applyBorder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4" fontId="10" fillId="13" borderId="66" xfId="1" applyNumberFormat="1" applyFont="1" applyFill="1" applyBorder="1" applyAlignment="1">
      <alignment horizontal="right" vertical="center"/>
    </xf>
    <xf numFmtId="164" fontId="19" fillId="0" borderId="0" xfId="1" applyNumberFormat="1" applyFont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5" fillId="8" borderId="41" xfId="1" applyNumberFormat="1" applyFont="1" applyFill="1" applyBorder="1" applyAlignment="1">
      <alignment horizontal="right" vertical="center" readingOrder="1"/>
    </xf>
    <xf numFmtId="164" fontId="12" fillId="7" borderId="0" xfId="1" applyNumberFormat="1" applyFont="1" applyFill="1" applyAlignment="1">
      <alignment vertical="center" readingOrder="1"/>
    </xf>
    <xf numFmtId="164" fontId="10" fillId="0" borderId="21" xfId="1" applyNumberFormat="1" applyFont="1" applyBorder="1" applyAlignment="1">
      <alignment vertical="center"/>
    </xf>
    <xf numFmtId="164" fontId="12" fillId="7" borderId="21" xfId="1" applyNumberFormat="1" applyFont="1" applyFill="1" applyBorder="1" applyAlignment="1">
      <alignment vertical="center" readingOrder="1"/>
    </xf>
    <xf numFmtId="164" fontId="12" fillId="7" borderId="20" xfId="1" applyNumberFormat="1" applyFont="1" applyFill="1" applyBorder="1" applyAlignment="1">
      <alignment vertical="center" readingOrder="1"/>
    </xf>
    <xf numFmtId="164" fontId="2" fillId="2" borderId="82" xfId="1" applyNumberFormat="1" applyFont="1" applyFill="1" applyBorder="1" applyAlignment="1">
      <alignment horizontal="right" vertical="center" readingOrder="1"/>
    </xf>
    <xf numFmtId="164" fontId="10" fillId="0" borderId="18" xfId="1" applyNumberFormat="1" applyFont="1" applyBorder="1" applyAlignment="1">
      <alignment horizontal="right" vertical="center"/>
    </xf>
    <xf numFmtId="164" fontId="10" fillId="7" borderId="20" xfId="1" applyNumberFormat="1" applyFont="1" applyFill="1" applyBorder="1" applyAlignment="1">
      <alignment horizontal="left" vertical="center" indent="2" readingOrder="1"/>
    </xf>
    <xf numFmtId="164" fontId="12" fillId="12" borderId="21" xfId="1" applyNumberFormat="1" applyFont="1" applyFill="1" applyBorder="1" applyAlignment="1">
      <alignment vertical="center" readingOrder="1"/>
    </xf>
    <xf numFmtId="164" fontId="12" fillId="12" borderId="20" xfId="1" applyNumberFormat="1" applyFont="1" applyFill="1" applyBorder="1" applyAlignment="1">
      <alignment vertical="center" readingOrder="1"/>
    </xf>
    <xf numFmtId="164" fontId="10" fillId="0" borderId="20" xfId="1" applyNumberFormat="1" applyFont="1" applyBorder="1" applyAlignment="1">
      <alignment horizontal="right" vertical="center"/>
    </xf>
    <xf numFmtId="164" fontId="12" fillId="4" borderId="23" xfId="1" applyNumberFormat="1" applyFont="1" applyFill="1" applyBorder="1" applyAlignment="1">
      <alignment vertical="center" readingOrder="1"/>
    </xf>
    <xf numFmtId="164" fontId="19" fillId="0" borderId="0" xfId="1" applyNumberFormat="1" applyFont="1" applyAlignment="1">
      <alignment horizontal="right" vertical="center" readingOrder="1"/>
    </xf>
    <xf numFmtId="169" fontId="2" fillId="0" borderId="0" xfId="0" applyNumberFormat="1" applyFont="1" applyAlignment="1">
      <alignment horizontal="left" vertical="center" readingOrder="1"/>
    </xf>
    <xf numFmtId="166" fontId="15" fillId="0" borderId="81" xfId="0" applyNumberFormat="1" applyFont="1" applyBorder="1" applyAlignment="1">
      <alignment horizontal="right" vertical="center" readingOrder="1"/>
    </xf>
    <xf numFmtId="10" fontId="45" fillId="0" borderId="27" xfId="3" applyNumberFormat="1" applyFont="1" applyFill="1" applyBorder="1" applyAlignment="1">
      <alignment horizontal="center" vertical="center" readingOrder="1"/>
    </xf>
    <xf numFmtId="164" fontId="10" fillId="7" borderId="0" xfId="1" applyNumberFormat="1" applyFont="1" applyFill="1" applyBorder="1" applyAlignment="1">
      <alignment horizontal="left" vertical="center" indent="2" readingOrder="1"/>
    </xf>
    <xf numFmtId="0" fontId="10" fillId="7" borderId="21" xfId="0" applyFont="1" applyFill="1" applyBorder="1" applyAlignment="1">
      <alignment horizontal="left" vertical="center" indent="2" readingOrder="1"/>
    </xf>
    <xf numFmtId="164" fontId="10" fillId="7" borderId="21" xfId="1" applyNumberFormat="1" applyFont="1" applyFill="1" applyBorder="1" applyAlignment="1">
      <alignment horizontal="left" vertical="center" indent="2" readingOrder="1"/>
    </xf>
    <xf numFmtId="166" fontId="10" fillId="11" borderId="86" xfId="0" applyNumberFormat="1" applyFont="1" applyFill="1" applyBorder="1" applyAlignment="1">
      <alignment horizontal="right" vertical="center"/>
    </xf>
    <xf numFmtId="166" fontId="10" fillId="11" borderId="75" xfId="0" applyNumberFormat="1" applyFont="1" applyFill="1" applyBorder="1" applyAlignment="1">
      <alignment horizontal="right" vertical="center"/>
    </xf>
    <xf numFmtId="166" fontId="10" fillId="11" borderId="87" xfId="0" applyNumberFormat="1" applyFont="1" applyFill="1" applyBorder="1" applyAlignment="1">
      <alignment horizontal="right" vertical="center"/>
    </xf>
    <xf numFmtId="166" fontId="10" fillId="11" borderId="76" xfId="0" applyNumberFormat="1" applyFont="1" applyFill="1" applyBorder="1" applyAlignment="1">
      <alignment horizontal="right" vertical="center"/>
    </xf>
    <xf numFmtId="10" fontId="12" fillId="21" borderId="43" xfId="0" applyNumberFormat="1" applyFont="1" applyFill="1" applyBorder="1" applyAlignment="1">
      <alignment vertical="center"/>
    </xf>
    <xf numFmtId="10" fontId="10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10" fontId="5" fillId="8" borderId="0" xfId="0" applyNumberFormat="1" applyFont="1" applyFill="1" applyAlignment="1">
      <alignment horizontal="right" vertical="center" readingOrder="1"/>
    </xf>
    <xf numFmtId="10" fontId="10" fillId="0" borderId="18" xfId="0" applyNumberFormat="1" applyFont="1" applyBorder="1" applyAlignment="1">
      <alignment horizontal="right" vertical="center"/>
    </xf>
    <xf numFmtId="166" fontId="12" fillId="14" borderId="39" xfId="0" applyNumberFormat="1" applyFont="1" applyFill="1" applyBorder="1" applyAlignment="1">
      <alignment horizontal="right" vertical="center"/>
    </xf>
    <xf numFmtId="173" fontId="10" fillId="0" borderId="0" xfId="2" applyNumberFormat="1" applyFont="1" applyAlignment="1">
      <alignment vertical="center"/>
    </xf>
    <xf numFmtId="0" fontId="35" fillId="0" borderId="0" xfId="0" applyFont="1" applyAlignment="1">
      <alignment vertical="center"/>
    </xf>
    <xf numFmtId="166" fontId="35" fillId="0" borderId="26" xfId="0" applyNumberFormat="1" applyFont="1" applyBorder="1" applyAlignment="1">
      <alignment horizontal="right" vertical="center"/>
    </xf>
    <xf numFmtId="0" fontId="36" fillId="0" borderId="21" xfId="0" applyFont="1" applyBorder="1" applyAlignment="1">
      <alignment vertical="center"/>
    </xf>
    <xf numFmtId="0" fontId="35" fillId="0" borderId="21" xfId="0" applyFont="1" applyBorder="1" applyAlignment="1">
      <alignment horizontal="right" vertical="center"/>
    </xf>
    <xf numFmtId="164" fontId="35" fillId="0" borderId="21" xfId="1" applyNumberFormat="1" applyFont="1" applyFill="1" applyBorder="1" applyAlignment="1">
      <alignment horizontal="right" vertical="center"/>
    </xf>
    <xf numFmtId="173" fontId="12" fillId="0" borderId="20" xfId="2" applyNumberFormat="1" applyFont="1" applyBorder="1" applyAlignment="1">
      <alignment vertical="center"/>
    </xf>
    <xf numFmtId="173" fontId="10" fillId="0" borderId="20" xfId="2" applyNumberFormat="1" applyFont="1" applyBorder="1" applyAlignment="1">
      <alignment horizontal="right" vertical="center"/>
    </xf>
    <xf numFmtId="173" fontId="10" fillId="0" borderId="28" xfId="2" applyNumberFormat="1" applyFont="1" applyBorder="1" applyAlignment="1">
      <alignment horizontal="right" vertical="center"/>
    </xf>
    <xf numFmtId="10" fontId="36" fillId="0" borderId="24" xfId="0" applyNumberFormat="1" applyFont="1" applyBorder="1" applyAlignment="1">
      <alignment horizontal="right" vertical="center" readingOrder="1"/>
    </xf>
    <xf numFmtId="0" fontId="47" fillId="0" borderId="27" xfId="0" applyFont="1" applyBorder="1" applyAlignment="1">
      <alignment vertical="center" readingOrder="1"/>
    </xf>
    <xf numFmtId="0" fontId="48" fillId="0" borderId="0" xfId="0" applyFont="1"/>
    <xf numFmtId="0" fontId="41" fillId="0" borderId="0" xfId="0" applyFont="1" applyAlignment="1">
      <alignment horizontal="right" vertical="center"/>
    </xf>
    <xf numFmtId="0" fontId="49" fillId="2" borderId="7" xfId="0" applyFont="1" applyFill="1" applyBorder="1" applyAlignment="1">
      <alignment horizontal="right" vertical="center" readingOrder="1"/>
    </xf>
    <xf numFmtId="0" fontId="44" fillId="13" borderId="0" xfId="0" applyFont="1" applyFill="1" applyAlignment="1">
      <alignment horizontal="right" vertical="center" readingOrder="1"/>
    </xf>
    <xf numFmtId="0" fontId="43" fillId="0" borderId="21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3" fillId="13" borderId="66" xfId="0" applyFont="1" applyFill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10" fontId="16" fillId="0" borderId="0" xfId="3" applyNumberFormat="1" applyFont="1" applyBorder="1" applyAlignment="1">
      <alignment horizontal="right" vertical="center"/>
    </xf>
    <xf numFmtId="10" fontId="43" fillId="0" borderId="0" xfId="0" applyNumberFormat="1" applyFont="1" applyAlignment="1">
      <alignment vertical="center"/>
    </xf>
    <xf numFmtId="10" fontId="50" fillId="0" borderId="0" xfId="0" applyNumberFormat="1" applyFont="1" applyAlignment="1">
      <alignment horizontal="center" vertical="center" readingOrder="1"/>
    </xf>
    <xf numFmtId="10" fontId="16" fillId="21" borderId="43" xfId="0" applyNumberFormat="1" applyFont="1" applyFill="1" applyBorder="1" applyAlignment="1">
      <alignment vertical="center"/>
    </xf>
    <xf numFmtId="10" fontId="16" fillId="0" borderId="0" xfId="0" applyNumberFormat="1" applyFont="1" applyAlignment="1">
      <alignment vertical="center"/>
    </xf>
    <xf numFmtId="10" fontId="44" fillId="8" borderId="41" xfId="0" applyNumberFormat="1" applyFont="1" applyFill="1" applyBorder="1" applyAlignment="1">
      <alignment horizontal="right" vertical="center" readingOrder="1"/>
    </xf>
    <xf numFmtId="10" fontId="16" fillId="11" borderId="0" xfId="3" applyNumberFormat="1" applyFont="1" applyFill="1" applyBorder="1" applyAlignment="1">
      <alignment horizontal="right" vertical="center"/>
    </xf>
    <xf numFmtId="10" fontId="16" fillId="7" borderId="0" xfId="0" applyNumberFormat="1" applyFont="1" applyFill="1" applyAlignment="1">
      <alignment vertical="center" readingOrder="1"/>
    </xf>
    <xf numFmtId="10" fontId="16" fillId="11" borderId="40" xfId="3" applyNumberFormat="1" applyFont="1" applyFill="1" applyBorder="1" applyAlignment="1">
      <alignment horizontal="right" vertical="center"/>
    </xf>
    <xf numFmtId="10" fontId="16" fillId="11" borderId="41" xfId="3" applyNumberFormat="1" applyFont="1" applyFill="1" applyBorder="1" applyAlignment="1">
      <alignment horizontal="right" vertical="center"/>
    </xf>
    <xf numFmtId="10" fontId="43" fillId="0" borderId="0" xfId="0" applyNumberFormat="1" applyFont="1" applyAlignment="1">
      <alignment horizontal="right" vertical="center"/>
    </xf>
    <xf numFmtId="10" fontId="43" fillId="0" borderId="21" xfId="0" applyNumberFormat="1" applyFont="1" applyBorder="1" applyAlignment="1">
      <alignment vertical="center"/>
    </xf>
    <xf numFmtId="10" fontId="16" fillId="7" borderId="20" xfId="0" applyNumberFormat="1" applyFont="1" applyFill="1" applyBorder="1" applyAlignment="1">
      <alignment vertical="center" readingOrder="1"/>
    </xf>
    <xf numFmtId="10" fontId="49" fillId="2" borderId="82" xfId="0" applyNumberFormat="1" applyFont="1" applyFill="1" applyBorder="1" applyAlignment="1">
      <alignment horizontal="right" vertical="center" readingOrder="1"/>
    </xf>
    <xf numFmtId="10" fontId="41" fillId="0" borderId="0" xfId="0" applyNumberFormat="1" applyFont="1" applyAlignment="1">
      <alignment horizontal="right" vertical="center"/>
    </xf>
    <xf numFmtId="10" fontId="51" fillId="8" borderId="0" xfId="0" applyNumberFormat="1" applyFont="1" applyFill="1" applyAlignment="1">
      <alignment horizontal="right" vertical="center" readingOrder="1"/>
    </xf>
    <xf numFmtId="10" fontId="43" fillId="0" borderId="18" xfId="0" applyNumberFormat="1" applyFont="1" applyBorder="1" applyAlignment="1">
      <alignment horizontal="right" vertical="center"/>
    </xf>
    <xf numFmtId="10" fontId="16" fillId="7" borderId="21" xfId="0" applyNumberFormat="1" applyFont="1" applyFill="1" applyBorder="1" applyAlignment="1">
      <alignment vertical="center" readingOrder="1"/>
    </xf>
    <xf numFmtId="10" fontId="43" fillId="7" borderId="21" xfId="0" applyNumberFormat="1" applyFont="1" applyFill="1" applyBorder="1" applyAlignment="1">
      <alignment horizontal="left" vertical="center" indent="2" readingOrder="1"/>
    </xf>
    <xf numFmtId="10" fontId="43" fillId="7" borderId="0" xfId="0" applyNumberFormat="1" applyFont="1" applyFill="1" applyAlignment="1">
      <alignment horizontal="left" vertical="center" indent="2" readingOrder="1"/>
    </xf>
    <xf numFmtId="10" fontId="43" fillId="7" borderId="20" xfId="0" applyNumberFormat="1" applyFont="1" applyFill="1" applyBorder="1" applyAlignment="1">
      <alignment horizontal="left" vertical="center" indent="2" readingOrder="1"/>
    </xf>
    <xf numFmtId="10" fontId="16" fillId="12" borderId="21" xfId="0" applyNumberFormat="1" applyFont="1" applyFill="1" applyBorder="1" applyAlignment="1">
      <alignment vertical="center" readingOrder="1"/>
    </xf>
    <xf numFmtId="10" fontId="16" fillId="12" borderId="20" xfId="0" applyNumberFormat="1" applyFont="1" applyFill="1" applyBorder="1" applyAlignment="1">
      <alignment vertical="center" readingOrder="1"/>
    </xf>
    <xf numFmtId="10" fontId="43" fillId="0" borderId="21" xfId="0" applyNumberFormat="1" applyFont="1" applyBorder="1" applyAlignment="1">
      <alignment horizontal="right" vertical="center"/>
    </xf>
    <xf numFmtId="173" fontId="43" fillId="0" borderId="20" xfId="2" applyNumberFormat="1" applyFont="1" applyBorder="1" applyAlignment="1">
      <alignment horizontal="right" vertical="center"/>
    </xf>
    <xf numFmtId="10" fontId="43" fillId="0" borderId="20" xfId="0" applyNumberFormat="1" applyFont="1" applyBorder="1" applyAlignment="1">
      <alignment horizontal="right" vertical="center"/>
    </xf>
    <xf numFmtId="10" fontId="16" fillId="4" borderId="23" xfId="0" applyNumberFormat="1" applyFont="1" applyFill="1" applyBorder="1" applyAlignment="1">
      <alignment vertical="center" readingOrder="1"/>
    </xf>
    <xf numFmtId="10" fontId="16" fillId="7" borderId="41" xfId="0" applyNumberFormat="1" applyFont="1" applyFill="1" applyBorder="1" applyAlignment="1">
      <alignment vertical="center" readingOrder="1"/>
    </xf>
    <xf numFmtId="6" fontId="12" fillId="7" borderId="41" xfId="0" applyNumberFormat="1" applyFont="1" applyFill="1" applyBorder="1" applyAlignment="1">
      <alignment vertical="center" readingOrder="1"/>
    </xf>
    <xf numFmtId="164" fontId="12" fillId="7" borderId="41" xfId="1" applyNumberFormat="1" applyFont="1" applyFill="1" applyBorder="1" applyAlignment="1">
      <alignment vertical="center" readingOrder="1"/>
    </xf>
    <xf numFmtId="0" fontId="2" fillId="0" borderId="0" xfId="0" applyFont="1"/>
    <xf numFmtId="0" fontId="10" fillId="0" borderId="0" xfId="0" applyFont="1" applyAlignment="1">
      <alignment horizontal="left" indent="1"/>
    </xf>
    <xf numFmtId="179" fontId="6" fillId="2" borderId="95" xfId="0" applyNumberFormat="1" applyFont="1" applyFill="1" applyBorder="1" applyAlignment="1">
      <alignment horizontal="right" vertical="center" readingOrder="1"/>
    </xf>
    <xf numFmtId="179" fontId="6" fillId="2" borderId="0" xfId="0" applyNumberFormat="1" applyFont="1" applyFill="1" applyAlignment="1">
      <alignment horizontal="right" vertical="center" readingOrder="1"/>
    </xf>
    <xf numFmtId="179" fontId="6" fillId="2" borderId="93" xfId="0" applyNumberFormat="1" applyFont="1" applyFill="1" applyBorder="1" applyAlignment="1">
      <alignment horizontal="right" vertical="center" readingOrder="1"/>
    </xf>
    <xf numFmtId="173" fontId="10" fillId="0" borderId="93" xfId="2" applyNumberFormat="1" applyFont="1" applyBorder="1"/>
    <xf numFmtId="169" fontId="4" fillId="0" borderId="43" xfId="0" applyNumberFormat="1" applyFont="1" applyBorder="1" applyAlignment="1">
      <alignment horizontal="left" vertical="center" indent="2" readingOrder="1"/>
    </xf>
    <xf numFmtId="173" fontId="12" fillId="0" borderId="96" xfId="2" applyNumberFormat="1" applyFont="1" applyFill="1" applyBorder="1"/>
    <xf numFmtId="169" fontId="12" fillId="0" borderId="43" xfId="0" applyNumberFormat="1" applyFont="1" applyBorder="1" applyAlignment="1">
      <alignment horizontal="left" vertical="center" readingOrder="1"/>
    </xf>
    <xf numFmtId="173" fontId="12" fillId="0" borderId="43" xfId="2" applyNumberFormat="1" applyFont="1" applyFill="1" applyBorder="1"/>
    <xf numFmtId="179" fontId="52" fillId="22" borderId="82" xfId="0" applyNumberFormat="1" applyFont="1" applyFill="1" applyBorder="1" applyAlignment="1">
      <alignment horizontal="right" vertical="center" readingOrder="1"/>
    </xf>
    <xf numFmtId="179" fontId="52" fillId="22" borderId="0" xfId="0" applyNumberFormat="1" applyFont="1" applyFill="1" applyAlignment="1">
      <alignment horizontal="right" vertical="center" readingOrder="1"/>
    </xf>
    <xf numFmtId="0" fontId="28" fillId="0" borderId="0" xfId="0" applyFont="1" applyAlignment="1">
      <alignment horizontal="left" indent="2"/>
    </xf>
    <xf numFmtId="10" fontId="10" fillId="0" borderId="0" xfId="3" applyNumberFormat="1" applyFont="1" applyBorder="1"/>
    <xf numFmtId="173" fontId="10" fillId="0" borderId="94" xfId="2" applyNumberFormat="1" applyFont="1" applyBorder="1"/>
    <xf numFmtId="173" fontId="10" fillId="0" borderId="46" xfId="2" applyNumberFormat="1" applyFont="1" applyBorder="1"/>
    <xf numFmtId="169" fontId="12" fillId="23" borderId="43" xfId="0" applyNumberFormat="1" applyFont="1" applyFill="1" applyBorder="1" applyAlignment="1">
      <alignment horizontal="left" vertical="center" readingOrder="1"/>
    </xf>
    <xf numFmtId="169" fontId="4" fillId="23" borderId="43" xfId="0" applyNumberFormat="1" applyFont="1" applyFill="1" applyBorder="1" applyAlignment="1">
      <alignment horizontal="left" vertical="center" indent="2" readingOrder="1"/>
    </xf>
    <xf numFmtId="173" fontId="12" fillId="23" borderId="96" xfId="2" applyNumberFormat="1" applyFont="1" applyFill="1" applyBorder="1"/>
    <xf numFmtId="173" fontId="12" fillId="23" borderId="43" xfId="2" applyNumberFormat="1" applyFont="1" applyFill="1" applyBorder="1"/>
    <xf numFmtId="168" fontId="12" fillId="0" borderId="93" xfId="3" applyNumberFormat="1" applyFont="1" applyBorder="1"/>
    <xf numFmtId="179" fontId="6" fillId="2" borderId="15" xfId="0" applyNumberFormat="1" applyFont="1" applyFill="1" applyBorder="1" applyAlignment="1">
      <alignment horizontal="right" vertical="center" readingOrder="1"/>
    </xf>
    <xf numFmtId="179" fontId="6" fillId="2" borderId="83" xfId="0" applyNumberFormat="1" applyFont="1" applyFill="1" applyBorder="1" applyAlignment="1">
      <alignment horizontal="right" vertical="center" readingOrder="1"/>
    </xf>
    <xf numFmtId="179" fontId="6" fillId="2" borderId="97" xfId="0" applyNumberFormat="1" applyFont="1" applyFill="1" applyBorder="1" applyAlignment="1">
      <alignment horizontal="right" vertical="center" readingOrder="1"/>
    </xf>
    <xf numFmtId="0" fontId="10" fillId="0" borderId="63" xfId="0" applyFont="1" applyBorder="1"/>
    <xf numFmtId="0" fontId="10" fillId="0" borderId="98" xfId="0" applyFont="1" applyBorder="1"/>
    <xf numFmtId="9" fontId="3" fillId="0" borderId="0" xfId="3" applyFont="1" applyAlignment="1">
      <alignment horizontal="right" vertical="center"/>
    </xf>
    <xf numFmtId="173" fontId="0" fillId="0" borderId="0" xfId="2" applyNumberFormat="1" applyFont="1"/>
    <xf numFmtId="169" fontId="4" fillId="23" borderId="0" xfId="0" applyNumberFormat="1" applyFont="1" applyFill="1" applyAlignment="1">
      <alignment horizontal="left" vertical="center" indent="2" readingOrder="1"/>
    </xf>
    <xf numFmtId="169" fontId="28" fillId="23" borderId="0" xfId="0" applyNumberFormat="1" applyFont="1" applyFill="1" applyAlignment="1">
      <alignment horizontal="left" vertical="center" indent="1" readingOrder="1"/>
    </xf>
    <xf numFmtId="173" fontId="28" fillId="23" borderId="46" xfId="2" applyNumberFormat="1" applyFont="1" applyFill="1" applyBorder="1"/>
    <xf numFmtId="169" fontId="4" fillId="23" borderId="99" xfId="0" applyNumberFormat="1" applyFont="1" applyFill="1" applyBorder="1" applyAlignment="1">
      <alignment horizontal="left" vertical="center" indent="2" readingOrder="1"/>
    </xf>
    <xf numFmtId="169" fontId="4" fillId="23" borderId="63" xfId="0" applyNumberFormat="1" applyFont="1" applyFill="1" applyBorder="1" applyAlignment="1">
      <alignment horizontal="left" vertical="center" indent="2" readingOrder="1"/>
    </xf>
    <xf numFmtId="169" fontId="12" fillId="11" borderId="43" xfId="0" applyNumberFormat="1" applyFont="1" applyFill="1" applyBorder="1" applyAlignment="1">
      <alignment horizontal="left" vertical="center" readingOrder="1"/>
    </xf>
    <xf numFmtId="169" fontId="4" fillId="11" borderId="43" xfId="0" applyNumberFormat="1" applyFont="1" applyFill="1" applyBorder="1" applyAlignment="1">
      <alignment horizontal="left" vertical="center" indent="2" readingOrder="1"/>
    </xf>
    <xf numFmtId="169" fontId="4" fillId="11" borderId="99" xfId="0" applyNumberFormat="1" applyFont="1" applyFill="1" applyBorder="1" applyAlignment="1">
      <alignment horizontal="left" vertical="center" indent="2" readingOrder="1"/>
    </xf>
    <xf numFmtId="173" fontId="12" fillId="11" borderId="43" xfId="2" applyNumberFormat="1" applyFont="1" applyFill="1" applyBorder="1"/>
    <xf numFmtId="169" fontId="28" fillId="11" borderId="0" xfId="0" applyNumberFormat="1" applyFont="1" applyFill="1" applyAlignment="1">
      <alignment horizontal="left" vertical="center" indent="1" readingOrder="1"/>
    </xf>
    <xf numFmtId="169" fontId="4" fillId="11" borderId="0" xfId="0" applyNumberFormat="1" applyFont="1" applyFill="1" applyAlignment="1">
      <alignment horizontal="left" vertical="center" indent="2" readingOrder="1"/>
    </xf>
    <xf numFmtId="169" fontId="4" fillId="11" borderId="63" xfId="0" applyNumberFormat="1" applyFont="1" applyFill="1" applyBorder="1" applyAlignment="1">
      <alignment horizontal="left" vertical="center" indent="2" readingOrder="1"/>
    </xf>
    <xf numFmtId="43" fontId="28" fillId="11" borderId="0" xfId="1" applyFont="1" applyFill="1" applyBorder="1"/>
    <xf numFmtId="169" fontId="28" fillId="11" borderId="46" xfId="0" applyNumberFormat="1" applyFont="1" applyFill="1" applyBorder="1" applyAlignment="1">
      <alignment horizontal="left" vertical="center" indent="1" readingOrder="1"/>
    </xf>
    <xf numFmtId="169" fontId="4" fillId="11" borderId="46" xfId="0" applyNumberFormat="1" applyFont="1" applyFill="1" applyBorder="1" applyAlignment="1">
      <alignment horizontal="left" vertical="center" indent="2" readingOrder="1"/>
    </xf>
    <xf numFmtId="169" fontId="4" fillId="11" borderId="98" xfId="0" applyNumberFormat="1" applyFont="1" applyFill="1" applyBorder="1" applyAlignment="1">
      <alignment horizontal="left" vertical="center" indent="2" readingOrder="1"/>
    </xf>
    <xf numFmtId="43" fontId="28" fillId="11" borderId="46" xfId="1" applyFont="1" applyFill="1" applyBorder="1"/>
    <xf numFmtId="173" fontId="12" fillId="11" borderId="96" xfId="2" applyNumberFormat="1" applyFont="1" applyFill="1" applyBorder="1"/>
    <xf numFmtId="0" fontId="28" fillId="11" borderId="0" xfId="0" applyFont="1" applyFill="1" applyAlignment="1">
      <alignment horizontal="left" indent="2"/>
    </xf>
    <xf numFmtId="0" fontId="10" fillId="11" borderId="0" xfId="0" applyFont="1" applyFill="1"/>
    <xf numFmtId="0" fontId="10" fillId="11" borderId="93" xfId="2" applyNumberFormat="1" applyFont="1" applyFill="1" applyBorder="1"/>
    <xf numFmtId="10" fontId="10" fillId="11" borderId="0" xfId="3" applyNumberFormat="1" applyFont="1" applyFill="1" applyBorder="1"/>
    <xf numFmtId="173" fontId="10" fillId="11" borderId="93" xfId="2" applyNumberFormat="1" applyFont="1" applyFill="1" applyBorder="1"/>
    <xf numFmtId="173" fontId="10" fillId="11" borderId="0" xfId="2" applyNumberFormat="1" applyFont="1" applyFill="1" applyBorder="1"/>
    <xf numFmtId="44" fontId="10" fillId="11" borderId="93" xfId="2" applyFont="1" applyFill="1" applyBorder="1"/>
    <xf numFmtId="44" fontId="10" fillId="11" borderId="0" xfId="2" applyFont="1" applyFill="1" applyBorder="1"/>
    <xf numFmtId="173" fontId="4" fillId="0" borderId="0" xfId="2" applyNumberFormat="1" applyFont="1"/>
    <xf numFmtId="0" fontId="10" fillId="0" borderId="0" xfId="0" applyFont="1" applyAlignment="1">
      <alignment horizontal="right"/>
    </xf>
    <xf numFmtId="0" fontId="53" fillId="0" borderId="0" xfId="0" applyFont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73" fontId="54" fillId="0" borderId="0" xfId="2" applyNumberFormat="1" applyFont="1" applyBorder="1" applyAlignment="1">
      <alignment horizontal="center"/>
    </xf>
    <xf numFmtId="173" fontId="12" fillId="24" borderId="63" xfId="2" applyNumberFormat="1" applyFont="1" applyFill="1" applyBorder="1"/>
    <xf numFmtId="173" fontId="12" fillId="24" borderId="99" xfId="2" applyNumberFormat="1" applyFont="1" applyFill="1" applyBorder="1"/>
    <xf numFmtId="0" fontId="12" fillId="0" borderId="100" xfId="0" applyFont="1" applyBorder="1"/>
    <xf numFmtId="0" fontId="12" fillId="0" borderId="39" xfId="0" applyFont="1" applyBorder="1"/>
    <xf numFmtId="169" fontId="12" fillId="4" borderId="43" xfId="0" applyNumberFormat="1" applyFont="1" applyFill="1" applyBorder="1" applyAlignment="1">
      <alignment horizontal="left" vertical="center" readingOrder="1"/>
    </xf>
    <xf numFmtId="169" fontId="4" fillId="4" borderId="43" xfId="0" applyNumberFormat="1" applyFont="1" applyFill="1" applyBorder="1" applyAlignment="1">
      <alignment horizontal="left" vertical="center" indent="2" readingOrder="1"/>
    </xf>
    <xf numFmtId="173" fontId="12" fillId="4" borderId="96" xfId="2" applyNumberFormat="1" applyFont="1" applyFill="1" applyBorder="1"/>
    <xf numFmtId="173" fontId="12" fillId="4" borderId="43" xfId="2" applyNumberFormat="1" applyFont="1" applyFill="1" applyBorder="1"/>
    <xf numFmtId="0" fontId="28" fillId="4" borderId="0" xfId="0" applyFont="1" applyFill="1" applyAlignment="1">
      <alignment horizontal="left" indent="2"/>
    </xf>
    <xf numFmtId="0" fontId="10" fillId="4" borderId="0" xfId="0" applyFont="1" applyFill="1"/>
    <xf numFmtId="10" fontId="10" fillId="4" borderId="93" xfId="3" applyNumberFormat="1" applyFont="1" applyFill="1" applyBorder="1"/>
    <xf numFmtId="10" fontId="12" fillId="4" borderId="0" xfId="0" applyNumberFormat="1" applyFont="1" applyFill="1"/>
    <xf numFmtId="173" fontId="10" fillId="4" borderId="93" xfId="2" applyNumberFormat="1" applyFont="1" applyFill="1" applyBorder="1"/>
    <xf numFmtId="43" fontId="12" fillId="4" borderId="0" xfId="1" applyFont="1" applyFill="1"/>
    <xf numFmtId="10" fontId="10" fillId="4" borderId="0" xfId="3" applyNumberFormat="1" applyFont="1" applyFill="1" applyBorder="1"/>
    <xf numFmtId="173" fontId="12" fillId="4" borderId="0" xfId="2" applyNumberFormat="1" applyFont="1" applyFill="1"/>
    <xf numFmtId="173" fontId="12" fillId="4" borderId="99" xfId="2" applyNumberFormat="1" applyFont="1" applyFill="1" applyBorder="1"/>
    <xf numFmtId="10" fontId="28" fillId="23" borderId="46" xfId="3" applyNumberFormat="1" applyFont="1" applyFill="1" applyBorder="1"/>
    <xf numFmtId="169" fontId="28" fillId="23" borderId="46" xfId="0" applyNumberFormat="1" applyFont="1" applyFill="1" applyBorder="1" applyAlignment="1">
      <alignment horizontal="left" vertical="center" indent="1" readingOrder="1"/>
    </xf>
    <xf numFmtId="169" fontId="4" fillId="23" borderId="46" xfId="0" applyNumberFormat="1" applyFont="1" applyFill="1" applyBorder="1" applyAlignment="1">
      <alignment horizontal="left" vertical="center" indent="2" readingOrder="1"/>
    </xf>
    <xf numFmtId="169" fontId="4" fillId="23" borderId="98" xfId="0" applyNumberFormat="1" applyFont="1" applyFill="1" applyBorder="1" applyAlignment="1">
      <alignment horizontal="left" vertical="center" indent="2" readingOrder="1"/>
    </xf>
    <xf numFmtId="10" fontId="28" fillId="23" borderId="94" xfId="3" applyNumberFormat="1" applyFont="1" applyFill="1" applyBorder="1"/>
    <xf numFmtId="0" fontId="10" fillId="0" borderId="99" xfId="0" applyFont="1" applyBorder="1"/>
    <xf numFmtId="173" fontId="54" fillId="0" borderId="93" xfId="2" applyNumberFormat="1" applyFont="1" applyBorder="1" applyAlignment="1">
      <alignment horizontal="center"/>
    </xf>
    <xf numFmtId="9" fontId="15" fillId="0" borderId="27" xfId="0" applyNumberFormat="1" applyFont="1" applyBorder="1" applyAlignment="1">
      <alignment horizontal="right" vertical="center"/>
    </xf>
    <xf numFmtId="168" fontId="36" fillId="0" borderId="80" xfId="3" applyNumberFormat="1" applyFont="1" applyFill="1" applyBorder="1" applyAlignment="1">
      <alignment horizontal="right" vertical="center" readingOrder="1"/>
    </xf>
    <xf numFmtId="9" fontId="10" fillId="0" borderId="40" xfId="3" applyFont="1" applyBorder="1" applyAlignment="1">
      <alignment horizontal="center"/>
    </xf>
    <xf numFmtId="9" fontId="10" fillId="0" borderId="0" xfId="3" applyFont="1" applyBorder="1" applyAlignment="1">
      <alignment horizontal="center"/>
    </xf>
    <xf numFmtId="9" fontId="10" fillId="0" borderId="41" xfId="3" applyFont="1" applyBorder="1" applyAlignment="1">
      <alignment horizontal="center"/>
    </xf>
    <xf numFmtId="43" fontId="10" fillId="0" borderId="40" xfId="1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3" fontId="10" fillId="0" borderId="41" xfId="1" applyFont="1" applyBorder="1" applyAlignment="1">
      <alignment horizontal="center"/>
    </xf>
    <xf numFmtId="0" fontId="13" fillId="2" borderId="101" xfId="0" applyFont="1" applyFill="1" applyBorder="1" applyAlignment="1">
      <alignment horizontal="left" vertical="center" wrapText="1" indent="1" readingOrder="1"/>
    </xf>
    <xf numFmtId="0" fontId="2" fillId="2" borderId="102" xfId="0" applyFont="1" applyFill="1" applyBorder="1" applyAlignment="1">
      <alignment horizontal="center" vertical="center" wrapText="1" readingOrder="1"/>
    </xf>
    <xf numFmtId="0" fontId="2" fillId="2" borderId="103" xfId="0" applyFont="1" applyFill="1" applyBorder="1" applyAlignment="1">
      <alignment horizontal="center" vertical="center" wrapText="1" readingOrder="1"/>
    </xf>
    <xf numFmtId="0" fontId="2" fillId="2" borderId="104" xfId="0" applyFont="1" applyFill="1" applyBorder="1" applyAlignment="1">
      <alignment horizontal="left" vertical="center" wrapText="1" indent="1" readingOrder="1"/>
    </xf>
    <xf numFmtId="0" fontId="10" fillId="0" borderId="105" xfId="0" applyFont="1" applyBorder="1" applyAlignment="1">
      <alignment horizontal="left" vertical="center" indent="1" readingOrder="1"/>
    </xf>
    <xf numFmtId="182" fontId="27" fillId="0" borderId="106" xfId="0" applyNumberFormat="1" applyFont="1" applyBorder="1" applyAlignment="1">
      <alignment horizontal="center" vertical="center" readingOrder="1"/>
    </xf>
    <xf numFmtId="0" fontId="10" fillId="0" borderId="63" xfId="0" applyFont="1" applyBorder="1" applyAlignment="1">
      <alignment horizontal="left" vertical="center" indent="1"/>
    </xf>
    <xf numFmtId="0" fontId="24" fillId="0" borderId="105" xfId="0" applyFont="1" applyBorder="1" applyAlignment="1">
      <alignment horizontal="left" vertical="center" indent="1" readingOrder="1"/>
    </xf>
    <xf numFmtId="182" fontId="28" fillId="0" borderId="106" xfId="0" applyNumberFormat="1" applyFont="1" applyBorder="1" applyAlignment="1">
      <alignment horizontal="right" vertical="center" readingOrder="1"/>
    </xf>
    <xf numFmtId="0" fontId="10" fillId="0" borderId="107" xfId="0" applyFont="1" applyBorder="1" applyAlignment="1">
      <alignment horizontal="left" vertical="center" indent="2" readingOrder="1"/>
    </xf>
    <xf numFmtId="10" fontId="10" fillId="0" borderId="108" xfId="0" applyNumberFormat="1" applyFont="1" applyBorder="1" applyAlignment="1">
      <alignment horizontal="right" vertical="center" readingOrder="1"/>
    </xf>
    <xf numFmtId="182" fontId="10" fillId="0" borderId="109" xfId="2" applyNumberFormat="1" applyFont="1" applyBorder="1" applyAlignment="1">
      <alignment horizontal="right" vertical="center" readingOrder="1"/>
    </xf>
    <xf numFmtId="183" fontId="10" fillId="0" borderId="109" xfId="2" applyNumberFormat="1" applyFont="1" applyBorder="1" applyAlignment="1">
      <alignment horizontal="right" vertical="center" readingOrder="1"/>
    </xf>
    <xf numFmtId="0" fontId="10" fillId="0" borderId="111" xfId="0" applyFont="1" applyBorder="1" applyAlignment="1">
      <alignment horizontal="left" vertical="center" indent="2" readingOrder="1"/>
    </xf>
    <xf numFmtId="10" fontId="10" fillId="0" borderId="112" xfId="0" applyNumberFormat="1" applyFont="1" applyBorder="1" applyAlignment="1">
      <alignment horizontal="right" vertical="center" readingOrder="1"/>
    </xf>
    <xf numFmtId="182" fontId="10" fillId="0" borderId="113" xfId="2" applyNumberFormat="1" applyFont="1" applyBorder="1" applyAlignment="1">
      <alignment horizontal="right" vertical="center" readingOrder="1"/>
    </xf>
    <xf numFmtId="183" fontId="10" fillId="0" borderId="113" xfId="2" applyNumberFormat="1" applyFont="1" applyBorder="1" applyAlignment="1">
      <alignment horizontal="right" vertical="center" readingOrder="1"/>
    </xf>
    <xf numFmtId="10" fontId="10" fillId="0" borderId="117" xfId="0" applyNumberFormat="1" applyFont="1" applyBorder="1" applyAlignment="1">
      <alignment horizontal="right" vertical="center" readingOrder="1"/>
    </xf>
    <xf numFmtId="182" fontId="10" fillId="0" borderId="118" xfId="2" applyNumberFormat="1" applyFont="1" applyBorder="1" applyAlignment="1">
      <alignment horizontal="right" vertical="center" readingOrder="1"/>
    </xf>
    <xf numFmtId="183" fontId="10" fillId="0" borderId="118" xfId="2" applyNumberFormat="1" applyFont="1" applyBorder="1" applyAlignment="1">
      <alignment horizontal="right" vertical="center" readingOrder="1"/>
    </xf>
    <xf numFmtId="0" fontId="12" fillId="0" borderId="120" xfId="0" applyFont="1" applyBorder="1" applyAlignment="1">
      <alignment horizontal="left" vertical="center" indent="1" readingOrder="1"/>
    </xf>
    <xf numFmtId="166" fontId="12" fillId="0" borderId="102" xfId="0" applyNumberFormat="1" applyFont="1" applyBorder="1" applyAlignment="1">
      <alignment horizontal="right" vertical="center" readingOrder="1"/>
    </xf>
    <xf numFmtId="10" fontId="10" fillId="0" borderId="102" xfId="0" applyNumberFormat="1" applyFont="1" applyBorder="1" applyAlignment="1">
      <alignment horizontal="right" vertical="center" readingOrder="1"/>
    </xf>
    <xf numFmtId="182" fontId="10" fillId="0" borderId="103" xfId="2" applyNumberFormat="1" applyFont="1" applyBorder="1" applyAlignment="1">
      <alignment horizontal="right" vertical="center" readingOrder="1"/>
    </xf>
    <xf numFmtId="183" fontId="10" fillId="0" borderId="103" xfId="2" applyNumberFormat="1" applyFont="1" applyBorder="1" applyAlignment="1">
      <alignment horizontal="right" vertical="center" readingOrder="1"/>
    </xf>
    <xf numFmtId="0" fontId="10" fillId="0" borderId="104" xfId="0" applyFont="1" applyBorder="1" applyAlignment="1">
      <alignment horizontal="left" vertical="center" indent="1"/>
    </xf>
    <xf numFmtId="182" fontId="28" fillId="0" borderId="106" xfId="2" applyNumberFormat="1" applyFont="1" applyBorder="1" applyAlignment="1">
      <alignment horizontal="right" vertical="center" readingOrder="1"/>
    </xf>
    <xf numFmtId="183" fontId="28" fillId="0" borderId="106" xfId="2" applyNumberFormat="1" applyFont="1" applyBorder="1" applyAlignment="1">
      <alignment horizontal="right" vertical="center" readingOrder="1"/>
    </xf>
    <xf numFmtId="0" fontId="12" fillId="0" borderId="121" xfId="0" applyFont="1" applyBorder="1" applyAlignment="1">
      <alignment horizontal="left" vertical="center" indent="1" readingOrder="1"/>
    </xf>
    <xf numFmtId="182" fontId="10" fillId="0" borderId="122" xfId="2" applyNumberFormat="1" applyFont="1" applyBorder="1" applyAlignment="1">
      <alignment horizontal="right" vertical="center" readingOrder="1"/>
    </xf>
    <xf numFmtId="183" fontId="10" fillId="0" borderId="122" xfId="2" applyNumberFormat="1" applyFont="1" applyBorder="1" applyAlignment="1">
      <alignment horizontal="right" vertical="center" readingOrder="1"/>
    </xf>
    <xf numFmtId="182" fontId="10" fillId="0" borderId="106" xfId="2" applyNumberFormat="1" applyFont="1" applyBorder="1" applyAlignment="1">
      <alignment horizontal="right" vertical="center" readingOrder="1"/>
    </xf>
    <xf numFmtId="183" fontId="10" fillId="0" borderId="106" xfId="2" applyNumberFormat="1" applyFont="1" applyBorder="1" applyAlignment="1">
      <alignment horizontal="right" vertical="center" readingOrder="1"/>
    </xf>
    <xf numFmtId="0" fontId="12" fillId="0" borderId="123" xfId="0" applyFont="1" applyBorder="1" applyAlignment="1">
      <alignment horizontal="left" vertical="center" indent="1" readingOrder="1"/>
    </xf>
    <xf numFmtId="166" fontId="12" fillId="0" borderId="124" xfId="0" applyNumberFormat="1" applyFont="1" applyBorder="1" applyAlignment="1">
      <alignment horizontal="right" vertical="center" readingOrder="1"/>
    </xf>
    <xf numFmtId="10" fontId="10" fillId="0" borderId="124" xfId="0" applyNumberFormat="1" applyFont="1" applyBorder="1" applyAlignment="1">
      <alignment horizontal="right" vertical="center" readingOrder="1"/>
    </xf>
    <xf numFmtId="182" fontId="10" fillId="0" borderId="125" xfId="2" applyNumberFormat="1" applyFont="1" applyBorder="1" applyAlignment="1">
      <alignment horizontal="right" vertical="center" readingOrder="1"/>
    </xf>
    <xf numFmtId="183" fontId="10" fillId="0" borderId="125" xfId="2" applyNumberFormat="1" applyFont="1" applyBorder="1" applyAlignment="1">
      <alignment horizontal="right" vertical="center" readingOrder="1"/>
    </xf>
    <xf numFmtId="0" fontId="10" fillId="0" borderId="65" xfId="0" applyFont="1" applyBorder="1" applyAlignment="1">
      <alignment horizontal="left" vertical="center" indent="1"/>
    </xf>
    <xf numFmtId="0" fontId="26" fillId="0" borderId="0" xfId="0" applyFont="1" applyAlignment="1">
      <alignment horizontal="left" vertical="center"/>
    </xf>
    <xf numFmtId="0" fontId="13" fillId="2" borderId="123" xfId="0" applyFont="1" applyFill="1" applyBorder="1" applyAlignment="1">
      <alignment horizontal="left" vertical="center" wrapText="1" indent="1" readingOrder="1"/>
    </xf>
    <xf numFmtId="173" fontId="23" fillId="2" borderId="124" xfId="2" applyNumberFormat="1" applyFont="1" applyFill="1" applyBorder="1" applyAlignment="1">
      <alignment horizontal="right" vertical="center" wrapText="1" readingOrder="1"/>
    </xf>
    <xf numFmtId="9" fontId="23" fillId="2" borderId="124" xfId="3" applyFont="1" applyFill="1" applyBorder="1" applyAlignment="1">
      <alignment horizontal="right" vertical="center" wrapText="1" readingOrder="1"/>
    </xf>
    <xf numFmtId="182" fontId="23" fillId="2" borderId="125" xfId="2" applyNumberFormat="1" applyFont="1" applyFill="1" applyBorder="1" applyAlignment="1">
      <alignment horizontal="right" vertical="center" wrapText="1" readingOrder="1"/>
    </xf>
    <xf numFmtId="183" fontId="23" fillId="2" borderId="125" xfId="0" applyNumberFormat="1" applyFont="1" applyFill="1" applyBorder="1" applyAlignment="1">
      <alignment horizontal="right" vertical="center" wrapText="1" readingOrder="1"/>
    </xf>
    <xf numFmtId="0" fontId="23" fillId="2" borderId="65" xfId="0" applyFont="1" applyFill="1" applyBorder="1" applyAlignment="1">
      <alignment horizontal="right" vertical="center" wrapText="1" indent="1" readingOrder="1"/>
    </xf>
    <xf numFmtId="0" fontId="55" fillId="0" borderId="0" xfId="0" applyFont="1" applyAlignment="1">
      <alignment horizontal="right" vertical="center"/>
    </xf>
    <xf numFmtId="0" fontId="12" fillId="0" borderId="51" xfId="0" applyFont="1" applyBorder="1" applyAlignment="1">
      <alignment horizontal="left" vertical="center" indent="1" readingOrder="1"/>
    </xf>
    <xf numFmtId="0" fontId="55" fillId="0" borderId="0" xfId="0" applyFont="1" applyAlignment="1">
      <alignment horizontal="left" vertical="center"/>
    </xf>
    <xf numFmtId="0" fontId="13" fillId="2" borderId="126" xfId="0" applyFont="1" applyFill="1" applyBorder="1" applyAlignment="1">
      <alignment horizontal="left" vertical="center" wrapText="1" indent="1" readingOrder="1"/>
    </xf>
    <xf numFmtId="0" fontId="13" fillId="2" borderId="127" xfId="0" applyFont="1" applyFill="1" applyBorder="1" applyAlignment="1">
      <alignment horizontal="left" vertical="center" wrapText="1" indent="1" readingOrder="1"/>
    </xf>
    <xf numFmtId="0" fontId="12" fillId="2" borderId="128" xfId="0" applyFont="1" applyFill="1" applyBorder="1" applyAlignment="1">
      <alignment horizontal="center" vertical="center" wrapText="1" readingOrder="1"/>
    </xf>
    <xf numFmtId="0" fontId="12" fillId="2" borderId="129" xfId="0" applyFont="1" applyFill="1" applyBorder="1" applyAlignment="1">
      <alignment horizontal="center" vertical="center" wrapText="1" readingOrder="1"/>
    </xf>
    <xf numFmtId="0" fontId="36" fillId="2" borderId="78" xfId="0" applyFont="1" applyFill="1" applyBorder="1" applyAlignment="1">
      <alignment horizontal="left" vertical="center" wrapText="1" indent="1" readingOrder="1"/>
    </xf>
    <xf numFmtId="0" fontId="12" fillId="2" borderId="78" xfId="0" applyFont="1" applyFill="1" applyBorder="1" applyAlignment="1">
      <alignment horizontal="left" vertical="center" wrapText="1" indent="1" readingOrder="1"/>
    </xf>
    <xf numFmtId="0" fontId="24" fillId="0" borderId="42" xfId="0" applyFont="1" applyBorder="1" applyAlignment="1">
      <alignment horizontal="left" vertical="center" indent="1" readingOrder="1"/>
    </xf>
    <xf numFmtId="49" fontId="24" fillId="0" borderId="43" xfId="0" applyNumberFormat="1" applyFont="1" applyBorder="1" applyAlignment="1">
      <alignment horizontal="left" indent="1" readingOrder="1"/>
    </xf>
    <xf numFmtId="0" fontId="10" fillId="0" borderId="43" xfId="0" applyFont="1" applyBorder="1" applyAlignment="1">
      <alignment horizontal="right" vertical="center" readingOrder="1"/>
    </xf>
    <xf numFmtId="182" fontId="28" fillId="0" borderId="43" xfId="0" applyNumberFormat="1" applyFont="1" applyBorder="1" applyAlignment="1">
      <alignment horizontal="right" vertical="center" readingOrder="1"/>
    </xf>
    <xf numFmtId="0" fontId="56" fillId="0" borderId="43" xfId="0" applyFont="1" applyBorder="1" applyAlignment="1">
      <alignment horizontal="left" vertical="center" indent="1"/>
    </xf>
    <xf numFmtId="0" fontId="10" fillId="0" borderId="43" xfId="0" applyFont="1" applyBorder="1" applyAlignment="1">
      <alignment horizontal="left" vertical="center"/>
    </xf>
    <xf numFmtId="0" fontId="27" fillId="0" borderId="44" xfId="0" applyFont="1" applyBorder="1" applyAlignment="1">
      <alignment horizontal="center" vertical="center" readingOrder="1"/>
    </xf>
    <xf numFmtId="6" fontId="36" fillId="0" borderId="130" xfId="0" applyNumberFormat="1" applyFont="1" applyBorder="1" applyAlignment="1">
      <alignment horizontal="left" vertical="center" indent="2" readingOrder="1"/>
    </xf>
    <xf numFmtId="49" fontId="36" fillId="0" borderId="131" xfId="0" applyNumberFormat="1" applyFont="1" applyBorder="1" applyAlignment="1">
      <alignment horizontal="left" readingOrder="1"/>
    </xf>
    <xf numFmtId="10" fontId="10" fillId="0" borderId="131" xfId="0" applyNumberFormat="1" applyFont="1" applyBorder="1" applyAlignment="1">
      <alignment horizontal="right" vertical="center" readingOrder="1"/>
    </xf>
    <xf numFmtId="182" fontId="10" fillId="0" borderId="131" xfId="0" applyNumberFormat="1" applyFont="1" applyBorder="1" applyAlignment="1">
      <alignment horizontal="right" vertical="center" readingOrder="1"/>
    </xf>
    <xf numFmtId="10" fontId="10" fillId="0" borderId="133" xfId="0" applyNumberFormat="1" applyFont="1" applyBorder="1" applyAlignment="1">
      <alignment horizontal="right" vertical="center" readingOrder="1"/>
    </xf>
    <xf numFmtId="182" fontId="10" fillId="0" borderId="133" xfId="0" applyNumberFormat="1" applyFont="1" applyBorder="1" applyAlignment="1">
      <alignment horizontal="right" vertical="center" readingOrder="1"/>
    </xf>
    <xf numFmtId="0" fontId="56" fillId="0" borderId="43" xfId="0" applyFont="1" applyBorder="1" applyAlignment="1">
      <alignment horizontal="left" vertical="center" wrapText="1" indent="1"/>
    </xf>
    <xf numFmtId="0" fontId="10" fillId="0" borderId="43" xfId="0" applyFont="1" applyBorder="1" applyAlignment="1">
      <alignment horizontal="left" vertical="center" wrapText="1" indent="1"/>
    </xf>
    <xf numFmtId="0" fontId="27" fillId="0" borderId="44" xfId="0" applyFont="1" applyBorder="1" applyAlignment="1">
      <alignment horizontal="left" vertical="center" wrapText="1" indent="1" readingOrder="1"/>
    </xf>
    <xf numFmtId="49" fontId="36" fillId="0" borderId="46" xfId="0" applyNumberFormat="1" applyFont="1" applyBorder="1" applyAlignment="1">
      <alignment horizontal="left" readingOrder="1"/>
    </xf>
    <xf numFmtId="10" fontId="10" fillId="0" borderId="137" xfId="0" applyNumberFormat="1" applyFont="1" applyBorder="1" applyAlignment="1">
      <alignment horizontal="right" vertical="center" readingOrder="1"/>
    </xf>
    <xf numFmtId="182" fontId="10" fillId="0" borderId="137" xfId="0" applyNumberFormat="1" applyFont="1" applyBorder="1" applyAlignment="1">
      <alignment horizontal="right" vertical="center" readingOrder="1"/>
    </xf>
    <xf numFmtId="49" fontId="10" fillId="0" borderId="0" xfId="0" applyNumberFormat="1" applyFont="1" applyAlignment="1">
      <alignment horizontal="left"/>
    </xf>
    <xf numFmtId="0" fontId="35" fillId="0" borderId="0" xfId="0" applyFont="1" applyAlignment="1">
      <alignment horizontal="left" vertical="center"/>
    </xf>
    <xf numFmtId="49" fontId="13" fillId="2" borderId="127" xfId="0" applyNumberFormat="1" applyFont="1" applyFill="1" applyBorder="1" applyAlignment="1">
      <alignment horizontal="left" wrapText="1" indent="1" readingOrder="1"/>
    </xf>
    <xf numFmtId="0" fontId="12" fillId="2" borderId="138" xfId="0" applyFont="1" applyFill="1" applyBorder="1" applyAlignment="1">
      <alignment horizontal="center" vertical="center" wrapText="1" readingOrder="1"/>
    </xf>
    <xf numFmtId="0" fontId="12" fillId="2" borderId="78" xfId="0" applyFont="1" applyFill="1" applyBorder="1" applyAlignment="1">
      <alignment horizontal="center" vertical="center" wrapText="1" readingOrder="1"/>
    </xf>
    <xf numFmtId="0" fontId="12" fillId="2" borderId="79" xfId="0" applyFont="1" applyFill="1" applyBorder="1" applyAlignment="1">
      <alignment horizontal="center" vertical="center" wrapText="1" readingOrder="1"/>
    </xf>
    <xf numFmtId="0" fontId="35" fillId="0" borderId="44" xfId="0" applyFont="1" applyBorder="1" applyAlignment="1">
      <alignment horizontal="left" vertical="center"/>
    </xf>
    <xf numFmtId="0" fontId="28" fillId="0" borderId="43" xfId="0" applyFont="1" applyBorder="1" applyAlignment="1">
      <alignment horizontal="right" vertical="center" readingOrder="1"/>
    </xf>
    <xf numFmtId="49" fontId="10" fillId="0" borderId="0" xfId="0" applyNumberFormat="1" applyFont="1" applyAlignment="1">
      <alignment horizontal="left" vertical="center"/>
    </xf>
    <xf numFmtId="0" fontId="13" fillId="4" borderId="126" xfId="0" applyFont="1" applyFill="1" applyBorder="1" applyAlignment="1">
      <alignment horizontal="left" vertical="center" wrapText="1" indent="1" readingOrder="1"/>
    </xf>
    <xf numFmtId="182" fontId="23" fillId="4" borderId="78" xfId="0" applyNumberFormat="1" applyFont="1" applyFill="1" applyBorder="1" applyAlignment="1">
      <alignment horizontal="right" vertical="center" wrapText="1" readingOrder="1"/>
    </xf>
    <xf numFmtId="10" fontId="23" fillId="4" borderId="78" xfId="3" applyNumberFormat="1" applyFont="1" applyFill="1" applyBorder="1" applyAlignment="1">
      <alignment horizontal="right" vertical="center" wrapText="1" indent="1" readingOrder="1"/>
    </xf>
    <xf numFmtId="0" fontId="36" fillId="4" borderId="78" xfId="0" applyFont="1" applyFill="1" applyBorder="1" applyAlignment="1">
      <alignment horizontal="left" vertical="center" wrapText="1" indent="1" readingOrder="1"/>
    </xf>
    <xf numFmtId="0" fontId="19" fillId="0" borderId="0" xfId="0" applyFont="1" applyAlignment="1">
      <alignment horizontal="center"/>
    </xf>
    <xf numFmtId="0" fontId="22" fillId="0" borderId="0" xfId="0" applyFont="1"/>
    <xf numFmtId="0" fontId="55" fillId="0" borderId="0" xfId="0" applyFont="1"/>
    <xf numFmtId="166" fontId="35" fillId="0" borderId="131" xfId="0" applyNumberFormat="1" applyFont="1" applyBorder="1" applyAlignment="1">
      <alignment horizontal="right" vertical="center" readingOrder="1"/>
    </xf>
    <xf numFmtId="0" fontId="28" fillId="0" borderId="0" xfId="0" applyFont="1" applyAlignment="1">
      <alignment horizontal="left"/>
    </xf>
    <xf numFmtId="166" fontId="36" fillId="11" borderId="131" xfId="0" applyNumberFormat="1" applyFont="1" applyFill="1" applyBorder="1" applyAlignment="1">
      <alignment horizontal="right" vertical="center" readingOrder="1"/>
    </xf>
    <xf numFmtId="49" fontId="0" fillId="0" borderId="0" xfId="0" applyNumberFormat="1"/>
    <xf numFmtId="49" fontId="13" fillId="2" borderId="78" xfId="0" applyNumberFormat="1" applyFont="1" applyFill="1" applyBorder="1" applyAlignment="1">
      <alignment horizontal="left" vertical="center" wrapText="1" indent="1" readingOrder="1"/>
    </xf>
    <xf numFmtId="182" fontId="23" fillId="2" borderId="78" xfId="0" applyNumberFormat="1" applyFont="1" applyFill="1" applyBorder="1" applyAlignment="1">
      <alignment horizontal="left" vertical="center" wrapText="1" indent="1" readingOrder="1"/>
    </xf>
    <xf numFmtId="9" fontId="23" fillId="2" borderId="78" xfId="3" applyFont="1" applyFill="1" applyBorder="1" applyAlignment="1">
      <alignment horizontal="right" vertical="center" wrapText="1" indent="1" readingOrder="1"/>
    </xf>
    <xf numFmtId="182" fontId="23" fillId="2" borderId="78" xfId="0" applyNumberFormat="1" applyFont="1" applyFill="1" applyBorder="1" applyAlignment="1">
      <alignment horizontal="right" vertical="center" wrapText="1" readingOrder="1"/>
    </xf>
    <xf numFmtId="49" fontId="10" fillId="0" borderId="0" xfId="0" applyNumberFormat="1" applyFont="1" applyAlignment="1">
      <alignment horizontal="left" indent="1"/>
    </xf>
    <xf numFmtId="173" fontId="10" fillId="0" borderId="0" xfId="0" applyNumberFormat="1" applyFont="1"/>
    <xf numFmtId="164" fontId="12" fillId="0" borderId="124" xfId="1" applyNumberFormat="1" applyFont="1" applyBorder="1" applyAlignment="1">
      <alignment horizontal="right" vertical="center" readingOrder="1"/>
    </xf>
    <xf numFmtId="166" fontId="35" fillId="0" borderId="0" xfId="0" applyNumberFormat="1" applyFont="1" applyAlignment="1">
      <alignment horizontal="right" vertical="center" readingOrder="1"/>
    </xf>
    <xf numFmtId="168" fontId="35" fillId="0" borderId="0" xfId="3" applyNumberFormat="1" applyFont="1" applyBorder="1" applyAlignment="1">
      <alignment horizontal="right" vertical="center" readingOrder="1"/>
    </xf>
    <xf numFmtId="166" fontId="36" fillId="0" borderId="0" xfId="0" applyNumberFormat="1" applyFont="1" applyAlignment="1">
      <alignment horizontal="right" vertical="center" readingOrder="1"/>
    </xf>
    <xf numFmtId="0" fontId="10" fillId="0" borderId="0" xfId="0" applyFont="1" applyAlignment="1">
      <alignment horizontal="left" vertical="center" indent="1"/>
    </xf>
    <xf numFmtId="0" fontId="19" fillId="0" borderId="0" xfId="0" applyFont="1" applyAlignment="1">
      <alignment horizontal="right" vertical="center"/>
    </xf>
    <xf numFmtId="168" fontId="10" fillId="0" borderId="0" xfId="3" applyNumberFormat="1" applyFont="1" applyAlignment="1">
      <alignment vertical="center"/>
    </xf>
    <xf numFmtId="0" fontId="12" fillId="16" borderId="40" xfId="0" applyFont="1" applyFill="1" applyBorder="1" applyAlignment="1">
      <alignment vertical="center"/>
    </xf>
    <xf numFmtId="179" fontId="12" fillId="16" borderId="40" xfId="0" applyNumberFormat="1" applyFont="1" applyFill="1" applyBorder="1" applyAlignment="1">
      <alignment vertical="center"/>
    </xf>
    <xf numFmtId="175" fontId="12" fillId="16" borderId="40" xfId="3" applyNumberFormat="1" applyFont="1" applyFill="1" applyBorder="1" applyAlignment="1">
      <alignment vertical="center"/>
    </xf>
    <xf numFmtId="179" fontId="12" fillId="16" borderId="0" xfId="0" applyNumberFormat="1" applyFont="1" applyFill="1" applyAlignment="1">
      <alignment vertical="center"/>
    </xf>
    <xf numFmtId="181" fontId="12" fillId="16" borderId="0" xfId="0" applyNumberFormat="1" applyFont="1" applyFill="1" applyAlignment="1">
      <alignment vertical="center"/>
    </xf>
    <xf numFmtId="43" fontId="12" fillId="16" borderId="0" xfId="0" applyNumberFormat="1" applyFont="1" applyFill="1" applyAlignment="1">
      <alignment vertical="center"/>
    </xf>
    <xf numFmtId="0" fontId="57" fillId="0" borderId="0" xfId="0" applyFont="1" applyAlignment="1">
      <alignment horizontal="right" vertical="center"/>
    </xf>
    <xf numFmtId="0" fontId="10" fillId="0" borderId="41" xfId="0" applyFont="1" applyBorder="1" applyAlignment="1">
      <alignment vertical="center"/>
    </xf>
    <xf numFmtId="173" fontId="10" fillId="0" borderId="41" xfId="2" applyNumberFormat="1" applyFont="1" applyBorder="1" applyAlignment="1">
      <alignment vertical="center"/>
    </xf>
    <xf numFmtId="0" fontId="10" fillId="0" borderId="41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left" vertical="center" indent="1"/>
    </xf>
    <xf numFmtId="0" fontId="10" fillId="0" borderId="40" xfId="0" applyFont="1" applyBorder="1" applyAlignment="1">
      <alignment vertical="center"/>
    </xf>
    <xf numFmtId="173" fontId="10" fillId="0" borderId="40" xfId="2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166" fontId="36" fillId="0" borderId="41" xfId="0" applyNumberFormat="1" applyFont="1" applyBorder="1" applyAlignment="1">
      <alignment horizontal="right" vertical="center" readingOrder="1"/>
    </xf>
    <xf numFmtId="168" fontId="35" fillId="0" borderId="41" xfId="3" applyNumberFormat="1" applyFont="1" applyBorder="1" applyAlignment="1">
      <alignment horizontal="right" vertical="center" readingOrder="1"/>
    </xf>
    <xf numFmtId="166" fontId="35" fillId="0" borderId="41" xfId="0" applyNumberFormat="1" applyFont="1" applyBorder="1" applyAlignment="1">
      <alignment horizontal="right" vertical="center" readingOrder="1"/>
    </xf>
    <xf numFmtId="6" fontId="29" fillId="13" borderId="66" xfId="0" applyNumberFormat="1" applyFont="1" applyFill="1" applyBorder="1" applyAlignment="1">
      <alignment horizontal="left" vertical="center" indent="2" readingOrder="1"/>
    </xf>
    <xf numFmtId="49" fontId="36" fillId="13" borderId="66" xfId="0" applyNumberFormat="1" applyFont="1" applyFill="1" applyBorder="1" applyAlignment="1">
      <alignment horizontal="left" readingOrder="1"/>
    </xf>
    <xf numFmtId="166" fontId="29" fillId="13" borderId="66" xfId="0" applyNumberFormat="1" applyFont="1" applyFill="1" applyBorder="1" applyAlignment="1">
      <alignment horizontal="right" vertical="center" readingOrder="1"/>
    </xf>
    <xf numFmtId="10" fontId="10" fillId="13" borderId="66" xfId="0" applyNumberFormat="1" applyFont="1" applyFill="1" applyBorder="1" applyAlignment="1">
      <alignment horizontal="right" vertical="center" readingOrder="1"/>
    </xf>
    <xf numFmtId="182" fontId="10" fillId="13" borderId="66" xfId="0" applyNumberFormat="1" applyFont="1" applyFill="1" applyBorder="1" applyAlignment="1">
      <alignment horizontal="right" vertical="center" readingOrder="1"/>
    </xf>
    <xf numFmtId="10" fontId="29" fillId="13" borderId="66" xfId="0" applyNumberFormat="1" applyFont="1" applyFill="1" applyBorder="1" applyAlignment="1">
      <alignment horizontal="right" vertical="center" readingOrder="1"/>
    </xf>
    <xf numFmtId="164" fontId="29" fillId="13" borderId="66" xfId="0" applyNumberFormat="1" applyFont="1" applyFill="1" applyBorder="1" applyAlignment="1">
      <alignment horizontal="right" vertical="center" readingOrder="1"/>
    </xf>
    <xf numFmtId="6" fontId="29" fillId="13" borderId="66" xfId="0" applyNumberFormat="1" applyFont="1" applyFill="1" applyBorder="1" applyAlignment="1">
      <alignment horizontal="right" vertical="center" readingOrder="1"/>
    </xf>
    <xf numFmtId="0" fontId="35" fillId="0" borderId="43" xfId="0" applyFont="1" applyBorder="1" applyAlignment="1">
      <alignment horizontal="left" vertical="center"/>
    </xf>
    <xf numFmtId="0" fontId="35" fillId="0" borderId="61" xfId="0" applyFont="1" applyBorder="1" applyAlignment="1">
      <alignment horizontal="left" vertical="center"/>
    </xf>
    <xf numFmtId="176" fontId="29" fillId="13" borderId="66" xfId="0" applyNumberFormat="1" applyFont="1" applyFill="1" applyBorder="1" applyAlignment="1">
      <alignment horizontal="right" vertical="center" readingOrder="1"/>
    </xf>
    <xf numFmtId="181" fontId="29" fillId="13" borderId="66" xfId="1" applyNumberFormat="1" applyFont="1" applyFill="1" applyBorder="1" applyAlignment="1">
      <alignment horizontal="right" vertical="center" readingOrder="1"/>
    </xf>
    <xf numFmtId="168" fontId="35" fillId="0" borderId="43" xfId="3" applyNumberFormat="1" applyFont="1" applyBorder="1" applyAlignment="1">
      <alignment horizontal="left" vertical="center"/>
    </xf>
    <xf numFmtId="9" fontId="29" fillId="13" borderId="66" xfId="0" applyNumberFormat="1" applyFont="1" applyFill="1" applyBorder="1" applyAlignment="1">
      <alignment horizontal="left" vertical="center" indent="2" readingOrder="1"/>
    </xf>
    <xf numFmtId="49" fontId="12" fillId="4" borderId="78" xfId="0" applyNumberFormat="1" applyFont="1" applyFill="1" applyBorder="1" applyAlignment="1">
      <alignment horizontal="left" vertical="center" wrapText="1" indent="1" readingOrder="1"/>
    </xf>
    <xf numFmtId="6" fontId="29" fillId="13" borderId="41" xfId="0" applyNumberFormat="1" applyFont="1" applyFill="1" applyBorder="1" applyAlignment="1">
      <alignment horizontal="left" vertical="center" indent="2" readingOrder="1"/>
    </xf>
    <xf numFmtId="49" fontId="36" fillId="13" borderId="41" xfId="0" applyNumberFormat="1" applyFont="1" applyFill="1" applyBorder="1" applyAlignment="1">
      <alignment horizontal="left" readingOrder="1"/>
    </xf>
    <xf numFmtId="166" fontId="29" fillId="13" borderId="41" xfId="0" applyNumberFormat="1" applyFont="1" applyFill="1" applyBorder="1" applyAlignment="1">
      <alignment horizontal="right" vertical="center" readingOrder="1"/>
    </xf>
    <xf numFmtId="10" fontId="10" fillId="13" borderId="41" xfId="0" applyNumberFormat="1" applyFont="1" applyFill="1" applyBorder="1" applyAlignment="1">
      <alignment horizontal="right" vertical="center" readingOrder="1"/>
    </xf>
    <xf numFmtId="182" fontId="10" fillId="13" borderId="41" xfId="0" applyNumberFormat="1" applyFont="1" applyFill="1" applyBorder="1" applyAlignment="1">
      <alignment horizontal="right" vertical="center" readingOrder="1"/>
    </xf>
    <xf numFmtId="9" fontId="29" fillId="13" borderId="41" xfId="0" applyNumberFormat="1" applyFont="1" applyFill="1" applyBorder="1" applyAlignment="1">
      <alignment horizontal="left" vertical="center" indent="2" readingOrder="1"/>
    </xf>
    <xf numFmtId="10" fontId="29" fillId="13" borderId="41" xfId="0" applyNumberFormat="1" applyFont="1" applyFill="1" applyBorder="1" applyAlignment="1">
      <alignment horizontal="right" vertical="center" readingOrder="1"/>
    </xf>
    <xf numFmtId="176" fontId="29" fillId="13" borderId="41" xfId="0" applyNumberFormat="1" applyFont="1" applyFill="1" applyBorder="1" applyAlignment="1">
      <alignment horizontal="right" vertical="center" readingOrder="1"/>
    </xf>
    <xf numFmtId="164" fontId="29" fillId="13" borderId="41" xfId="0" applyNumberFormat="1" applyFont="1" applyFill="1" applyBorder="1" applyAlignment="1">
      <alignment horizontal="right" vertical="center" readingOrder="1"/>
    </xf>
    <xf numFmtId="6" fontId="29" fillId="13" borderId="41" xfId="0" applyNumberFormat="1" applyFont="1" applyFill="1" applyBorder="1" applyAlignment="1">
      <alignment horizontal="right" vertical="center" readingOrder="1"/>
    </xf>
    <xf numFmtId="181" fontId="29" fillId="13" borderId="41" xfId="1" applyNumberFormat="1" applyFont="1" applyFill="1" applyBorder="1" applyAlignment="1">
      <alignment horizontal="right" vertical="center" readingOrder="1"/>
    </xf>
    <xf numFmtId="6" fontId="36" fillId="0" borderId="80" xfId="0" applyNumberFormat="1" applyFont="1" applyBorder="1" applyAlignment="1">
      <alignment horizontal="left" vertical="center" indent="1" readingOrder="1"/>
    </xf>
    <xf numFmtId="166" fontId="36" fillId="0" borderId="80" xfId="0" applyNumberFormat="1" applyFont="1" applyBorder="1" applyAlignment="1">
      <alignment horizontal="right" vertical="center" readingOrder="1"/>
    </xf>
    <xf numFmtId="10" fontId="36" fillId="0" borderId="80" xfId="3" applyNumberFormat="1" applyFont="1" applyFill="1" applyBorder="1" applyAlignment="1">
      <alignment horizontal="right" vertical="center" readingOrder="1"/>
    </xf>
    <xf numFmtId="164" fontId="36" fillId="0" borderId="80" xfId="1" applyNumberFormat="1" applyFont="1" applyFill="1" applyBorder="1" applyAlignment="1">
      <alignment horizontal="right" vertical="center" readingOrder="1"/>
    </xf>
    <xf numFmtId="43" fontId="36" fillId="0" borderId="80" xfId="1" applyFont="1" applyFill="1" applyBorder="1" applyAlignment="1">
      <alignment horizontal="right" vertical="center" readingOrder="1"/>
    </xf>
    <xf numFmtId="168" fontId="36" fillId="4" borderId="69" xfId="3" applyNumberFormat="1" applyFont="1" applyFill="1" applyBorder="1" applyAlignment="1">
      <alignment horizontal="left" vertical="center" indent="1" readingOrder="1"/>
    </xf>
    <xf numFmtId="181" fontId="27" fillId="0" borderId="44" xfId="0" applyNumberFormat="1" applyFont="1" applyBorder="1" applyAlignment="1">
      <alignment horizontal="center" vertical="center" readingOrder="1"/>
    </xf>
    <xf numFmtId="172" fontId="12" fillId="0" borderId="0" xfId="1" applyNumberFormat="1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64" fontId="27" fillId="0" borderId="0" xfId="1" applyNumberFormat="1" applyFont="1" applyAlignment="1">
      <alignment horizontal="center"/>
    </xf>
    <xf numFmtId="0" fontId="2" fillId="0" borderId="51" xfId="0" applyFont="1" applyBorder="1" applyAlignment="1">
      <alignment horizontal="left" vertical="center" indent="1" readingOrder="1"/>
    </xf>
    <xf numFmtId="166" fontId="36" fillId="0" borderId="66" xfId="0" applyNumberFormat="1" applyFont="1" applyBorder="1" applyAlignment="1">
      <alignment horizontal="right" vertical="center" readingOrder="1"/>
    </xf>
    <xf numFmtId="168" fontId="36" fillId="0" borderId="66" xfId="3" applyNumberFormat="1" applyFont="1" applyFill="1" applyBorder="1" applyAlignment="1">
      <alignment horizontal="right" vertical="center" readingOrder="1"/>
    </xf>
    <xf numFmtId="166" fontId="36" fillId="12" borderId="41" xfId="0" applyNumberFormat="1" applyFont="1" applyFill="1" applyBorder="1" applyAlignment="1">
      <alignment horizontal="right" vertical="center" readingOrder="1"/>
    </xf>
    <xf numFmtId="168" fontId="35" fillId="12" borderId="41" xfId="3" applyNumberFormat="1" applyFont="1" applyFill="1" applyBorder="1" applyAlignment="1">
      <alignment horizontal="right" vertical="center" readingOrder="1"/>
    </xf>
    <xf numFmtId="166" fontId="35" fillId="12" borderId="41" xfId="0" applyNumberFormat="1" applyFont="1" applyFill="1" applyBorder="1" applyAlignment="1">
      <alignment horizontal="right" vertical="center" readingOrder="1"/>
    </xf>
    <xf numFmtId="173" fontId="12" fillId="0" borderId="0" xfId="0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4" borderId="66" xfId="0" applyFont="1" applyFill="1" applyBorder="1" applyAlignment="1">
      <alignment horizontal="left" indent="1"/>
    </xf>
    <xf numFmtId="49" fontId="12" fillId="4" borderId="66" xfId="0" applyNumberFormat="1" applyFont="1" applyFill="1" applyBorder="1" applyAlignment="1">
      <alignment horizontal="left" indent="1"/>
    </xf>
    <xf numFmtId="173" fontId="12" fillId="4" borderId="66" xfId="0" applyNumberFormat="1" applyFont="1" applyFill="1" applyBorder="1"/>
    <xf numFmtId="10" fontId="12" fillId="4" borderId="66" xfId="3" applyNumberFormat="1" applyFont="1" applyFill="1" applyBorder="1"/>
    <xf numFmtId="0" fontId="58" fillId="0" borderId="0" xfId="0" applyFont="1" applyAlignment="1">
      <alignment horizontal="center" vertical="center"/>
    </xf>
    <xf numFmtId="0" fontId="59" fillId="13" borderId="66" xfId="0" applyFont="1" applyFill="1" applyBorder="1" applyAlignment="1">
      <alignment vertical="center"/>
    </xf>
    <xf numFmtId="0" fontId="60" fillId="14" borderId="69" xfId="0" applyFont="1" applyFill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61" fillId="13" borderId="66" xfId="0" applyFont="1" applyFill="1" applyBorder="1" applyAlignment="1">
      <alignment vertical="center"/>
    </xf>
    <xf numFmtId="0" fontId="62" fillId="14" borderId="69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12" fillId="16" borderId="0" xfId="0" applyFont="1" applyFill="1" applyAlignment="1">
      <alignment vertical="center"/>
    </xf>
    <xf numFmtId="179" fontId="10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179" fontId="10" fillId="0" borderId="0" xfId="0" applyNumberFormat="1" applyFont="1" applyAlignment="1">
      <alignment horizontal="left" vertical="center" indent="1"/>
    </xf>
    <xf numFmtId="0" fontId="8" fillId="13" borderId="6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41" xfId="0" applyFont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61" fillId="0" borderId="0" xfId="0" applyFont="1" applyAlignment="1">
      <alignment horizontal="left" vertical="center"/>
    </xf>
    <xf numFmtId="0" fontId="13" fillId="13" borderId="66" xfId="0" applyFont="1" applyFill="1" applyBorder="1" applyAlignment="1">
      <alignment horizontal="left" vertical="center"/>
    </xf>
    <xf numFmtId="0" fontId="12" fillId="0" borderId="66" xfId="0" applyFont="1" applyBorder="1" applyAlignment="1">
      <alignment horizontal="left" vertical="center" indent="1"/>
    </xf>
    <xf numFmtId="0" fontId="12" fillId="0" borderId="40" xfId="0" applyFont="1" applyBorder="1" applyAlignment="1">
      <alignment horizontal="left" vertical="center" indent="1"/>
    </xf>
    <xf numFmtId="0" fontId="12" fillId="23" borderId="0" xfId="0" applyFont="1" applyFill="1" applyAlignment="1">
      <alignment horizontal="left" vertical="center" indent="1"/>
    </xf>
    <xf numFmtId="0" fontId="12" fillId="23" borderId="0" xfId="0" applyFont="1" applyFill="1" applyAlignment="1">
      <alignment horizontal="center" vertical="center"/>
    </xf>
    <xf numFmtId="10" fontId="12" fillId="0" borderId="0" xfId="0" applyNumberFormat="1" applyFont="1" applyAlignment="1">
      <alignment horizontal="right" vertical="center"/>
    </xf>
    <xf numFmtId="0" fontId="12" fillId="0" borderId="0" xfId="0" quotePrefix="1" applyFont="1" applyAlignment="1">
      <alignment horizontal="right" vertical="center"/>
    </xf>
    <xf numFmtId="43" fontId="12" fillId="0" borderId="0" xfId="0" applyNumberFormat="1" applyFont="1" applyAlignment="1">
      <alignment horizontal="right" vertical="center"/>
    </xf>
    <xf numFmtId="0" fontId="26" fillId="0" borderId="41" xfId="0" applyFont="1" applyBorder="1" applyAlignment="1">
      <alignment horizontal="left" vertical="center"/>
    </xf>
    <xf numFmtId="182" fontId="12" fillId="0" borderId="41" xfId="0" applyNumberFormat="1" applyFont="1" applyBorder="1" applyAlignment="1">
      <alignment horizontal="right" vertical="center"/>
    </xf>
    <xf numFmtId="179" fontId="10" fillId="0" borderId="41" xfId="0" applyNumberFormat="1" applyFont="1" applyBorder="1" applyAlignment="1">
      <alignment horizontal="left" vertical="center"/>
    </xf>
    <xf numFmtId="168" fontId="10" fillId="0" borderId="41" xfId="3" applyNumberFormat="1" applyFont="1" applyBorder="1" applyAlignment="1">
      <alignment vertical="center"/>
    </xf>
    <xf numFmtId="0" fontId="12" fillId="12" borderId="41" xfId="0" applyFont="1" applyFill="1" applyBorder="1" applyAlignment="1">
      <alignment horizontal="left" vertical="center" indent="1"/>
    </xf>
    <xf numFmtId="0" fontId="0" fillId="12" borderId="41" xfId="0" applyFill="1" applyBorder="1" applyAlignment="1">
      <alignment vertical="center"/>
    </xf>
    <xf numFmtId="0" fontId="26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left" vertical="center" indent="1"/>
    </xf>
    <xf numFmtId="10" fontId="12" fillId="12" borderId="0" xfId="0" applyNumberFormat="1" applyFont="1" applyFill="1" applyAlignment="1">
      <alignment horizontal="right" vertical="center"/>
    </xf>
    <xf numFmtId="0" fontId="13" fillId="13" borderId="40" xfId="0" applyFont="1" applyFill="1" applyBorder="1" applyAlignment="1">
      <alignment horizontal="left" vertical="center"/>
    </xf>
    <xf numFmtId="0" fontId="59" fillId="13" borderId="40" xfId="0" applyFont="1" applyFill="1" applyBorder="1" applyAlignment="1">
      <alignment vertical="center"/>
    </xf>
    <xf numFmtId="0" fontId="26" fillId="23" borderId="0" xfId="0" applyFont="1" applyFill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79" fontId="12" fillId="0" borderId="40" xfId="0" applyNumberFormat="1" applyFont="1" applyBorder="1" applyAlignment="1">
      <alignment horizontal="center" vertical="center"/>
    </xf>
    <xf numFmtId="0" fontId="59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indent="1"/>
    </xf>
    <xf numFmtId="0" fontId="13" fillId="0" borderId="41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175" fontId="12" fillId="0" borderId="41" xfId="3" applyNumberFormat="1" applyFont="1" applyBorder="1" applyAlignment="1">
      <alignment horizontal="center" vertical="center"/>
    </xf>
    <xf numFmtId="169" fontId="15" fillId="10" borderId="74" xfId="0" applyNumberFormat="1" applyFont="1" applyFill="1" applyBorder="1" applyAlignment="1" applyProtection="1">
      <alignment horizontal="left" vertical="center" indent="2" readingOrder="1"/>
      <protection locked="0"/>
    </xf>
    <xf numFmtId="169" fontId="15" fillId="10" borderId="65" xfId="0" applyNumberFormat="1" applyFont="1" applyFill="1" applyBorder="1" applyAlignment="1" applyProtection="1">
      <alignment horizontal="left" vertical="center" indent="2" readingOrder="1"/>
      <protection locked="0"/>
    </xf>
    <xf numFmtId="166" fontId="15" fillId="5" borderId="81" xfId="0" applyNumberFormat="1" applyFont="1" applyFill="1" applyBorder="1" applyAlignment="1" applyProtection="1">
      <alignment horizontal="right" vertical="center" readingOrder="1"/>
      <protection locked="0"/>
    </xf>
    <xf numFmtId="169" fontId="15" fillId="5" borderId="11" xfId="0" applyNumberFormat="1" applyFont="1" applyFill="1" applyBorder="1" applyAlignment="1" applyProtection="1">
      <alignment horizontal="right" vertical="center" readingOrder="1"/>
      <protection locked="0"/>
    </xf>
    <xf numFmtId="164" fontId="15" fillId="5" borderId="22" xfId="0" applyNumberFormat="1" applyFont="1" applyFill="1" applyBorder="1" applyAlignment="1" applyProtection="1">
      <alignment horizontal="right" vertical="center" readingOrder="1"/>
      <protection locked="0"/>
    </xf>
    <xf numFmtId="169" fontId="15" fillId="5" borderId="13" xfId="0" applyNumberFormat="1" applyFont="1" applyFill="1" applyBorder="1" applyAlignment="1" applyProtection="1">
      <alignment horizontal="right" vertical="center" readingOrder="1"/>
      <protection locked="0"/>
    </xf>
    <xf numFmtId="164" fontId="15" fillId="5" borderId="24" xfId="0" applyNumberFormat="1" applyFont="1" applyFill="1" applyBorder="1" applyAlignment="1" applyProtection="1">
      <alignment horizontal="right" vertical="center" readingOrder="1"/>
      <protection locked="0"/>
    </xf>
    <xf numFmtId="169" fontId="15" fillId="5" borderId="25" xfId="0" applyNumberFormat="1" applyFont="1" applyFill="1" applyBorder="1" applyAlignment="1" applyProtection="1">
      <alignment horizontal="right" vertical="center" readingOrder="1"/>
      <protection locked="0"/>
    </xf>
    <xf numFmtId="173" fontId="15" fillId="10" borderId="85" xfId="2" applyNumberFormat="1" applyFont="1" applyFill="1" applyBorder="1" applyAlignment="1" applyProtection="1">
      <alignment vertical="center" readingOrder="1"/>
      <protection locked="0"/>
    </xf>
    <xf numFmtId="10" fontId="15" fillId="5" borderId="11" xfId="0" applyNumberFormat="1" applyFont="1" applyFill="1" applyBorder="1" applyAlignment="1" applyProtection="1">
      <alignment horizontal="right" vertical="center" readingOrder="1"/>
      <protection locked="0"/>
    </xf>
    <xf numFmtId="9" fontId="15" fillId="5" borderId="11" xfId="0" applyNumberFormat="1" applyFont="1" applyFill="1" applyBorder="1" applyAlignment="1" applyProtection="1">
      <alignment horizontal="right" vertical="center" readingOrder="1"/>
      <protection locked="0"/>
    </xf>
    <xf numFmtId="173" fontId="15" fillId="5" borderId="30" xfId="2" applyNumberFormat="1" applyFont="1" applyFill="1" applyBorder="1" applyAlignment="1" applyProtection="1">
      <alignment horizontal="right" vertical="center" readingOrder="1"/>
      <protection locked="0"/>
    </xf>
    <xf numFmtId="182" fontId="63" fillId="0" borderId="81" xfId="0" applyNumberFormat="1" applyFont="1" applyBorder="1" applyAlignment="1">
      <alignment horizontal="center" vertical="center" readingOrder="1"/>
    </xf>
    <xf numFmtId="0" fontId="12" fillId="0" borderId="39" xfId="0" applyFont="1" applyBorder="1" applyAlignment="1">
      <alignment horizontal="center"/>
    </xf>
    <xf numFmtId="10" fontId="29" fillId="3" borderId="39" xfId="3" applyNumberFormat="1" applyFont="1" applyFill="1" applyBorder="1" applyAlignment="1" applyProtection="1">
      <alignment horizontal="center" vertical="center" readingOrder="1"/>
      <protection locked="0"/>
    </xf>
    <xf numFmtId="164" fontId="15" fillId="5" borderId="11" xfId="0" applyNumberFormat="1" applyFont="1" applyFill="1" applyBorder="1" applyAlignment="1" applyProtection="1">
      <alignment horizontal="right" vertical="center" readingOrder="1"/>
      <protection locked="0"/>
    </xf>
    <xf numFmtId="179" fontId="15" fillId="5" borderId="11" xfId="0" applyNumberFormat="1" applyFont="1" applyFill="1" applyBorder="1" applyAlignment="1" applyProtection="1">
      <alignment horizontal="right" vertical="center" readingOrder="1"/>
      <protection locked="0"/>
    </xf>
    <xf numFmtId="0" fontId="15" fillId="10" borderId="10" xfId="0" applyFont="1" applyFill="1" applyBorder="1" applyAlignment="1" applyProtection="1">
      <alignment horizontal="left" vertical="center" indent="1"/>
      <protection locked="0"/>
    </xf>
    <xf numFmtId="164" fontId="15" fillId="10" borderId="29" xfId="1" applyNumberFormat="1" applyFont="1" applyFill="1" applyBorder="1" applyAlignment="1" applyProtection="1">
      <alignment horizontal="right" vertical="center"/>
      <protection locked="0"/>
    </xf>
    <xf numFmtId="164" fontId="15" fillId="10" borderId="11" xfId="0" applyNumberFormat="1" applyFont="1" applyFill="1" applyBorder="1" applyAlignment="1" applyProtection="1">
      <alignment horizontal="right" vertical="center"/>
      <protection locked="0"/>
    </xf>
    <xf numFmtId="164" fontId="15" fillId="10" borderId="26" xfId="1" applyNumberFormat="1" applyFont="1" applyFill="1" applyBorder="1" applyAlignment="1" applyProtection="1">
      <alignment horizontal="right" vertical="center"/>
      <protection locked="0"/>
    </xf>
    <xf numFmtId="164" fontId="15" fillId="10" borderId="13" xfId="0" applyNumberFormat="1" applyFont="1" applyFill="1" applyBorder="1" applyAlignment="1" applyProtection="1">
      <alignment horizontal="right" vertical="center"/>
      <protection locked="0"/>
    </xf>
    <xf numFmtId="6" fontId="15" fillId="10" borderId="11" xfId="0" applyNumberFormat="1" applyFont="1" applyFill="1" applyBorder="1" applyAlignment="1" applyProtection="1">
      <alignment horizontal="right" vertical="center" readingOrder="1"/>
      <protection locked="0"/>
    </xf>
    <xf numFmtId="6" fontId="15" fillId="10" borderId="13" xfId="0" applyNumberFormat="1" applyFont="1" applyFill="1" applyBorder="1" applyAlignment="1" applyProtection="1">
      <alignment horizontal="right" vertical="center" readingOrder="1"/>
      <protection locked="0"/>
    </xf>
    <xf numFmtId="49" fontId="15" fillId="10" borderId="23" xfId="0" applyNumberFormat="1" applyFont="1" applyFill="1" applyBorder="1" applyAlignment="1" applyProtection="1">
      <alignment horizontal="left" vertical="center" indent="2" readingOrder="1"/>
      <protection locked="0"/>
    </xf>
    <xf numFmtId="49" fontId="15" fillId="10" borderId="21" xfId="0" applyNumberFormat="1" applyFont="1" applyFill="1" applyBorder="1" applyAlignment="1" applyProtection="1">
      <alignment horizontal="left" vertical="center" indent="2" readingOrder="1"/>
      <protection locked="0"/>
    </xf>
    <xf numFmtId="0" fontId="15" fillId="5" borderId="10" xfId="0" applyFont="1" applyFill="1" applyBorder="1" applyAlignment="1" applyProtection="1">
      <alignment horizontal="left" vertical="center" indent="1" readingOrder="1"/>
      <protection locked="0"/>
    </xf>
    <xf numFmtId="0" fontId="15" fillId="5" borderId="12" xfId="0" applyFont="1" applyFill="1" applyBorder="1" applyAlignment="1" applyProtection="1">
      <alignment horizontal="left" vertical="center" indent="1" readingOrder="1"/>
      <protection locked="0"/>
    </xf>
    <xf numFmtId="164" fontId="15" fillId="5" borderId="13" xfId="0" applyNumberFormat="1" applyFont="1" applyFill="1" applyBorder="1" applyAlignment="1" applyProtection="1">
      <alignment horizontal="right" vertical="center" readingOrder="1"/>
      <protection locked="0"/>
    </xf>
    <xf numFmtId="6" fontId="15" fillId="5" borderId="11" xfId="0" applyNumberFormat="1" applyFont="1" applyFill="1" applyBorder="1" applyAlignment="1" applyProtection="1">
      <alignment horizontal="right" vertical="center" readingOrder="1"/>
      <protection locked="0"/>
    </xf>
    <xf numFmtId="6" fontId="15" fillId="5" borderId="13" xfId="0" applyNumberFormat="1" applyFont="1" applyFill="1" applyBorder="1" applyAlignment="1" applyProtection="1">
      <alignment horizontal="right" vertical="center" readingOrder="1"/>
      <protection locked="0"/>
    </xf>
    <xf numFmtId="49" fontId="15" fillId="10" borderId="22" xfId="0" applyNumberFormat="1" applyFont="1" applyFill="1" applyBorder="1" applyAlignment="1" applyProtection="1">
      <alignment horizontal="left" vertical="center" indent="2" readingOrder="1"/>
      <protection locked="0"/>
    </xf>
    <xf numFmtId="0" fontId="15" fillId="10" borderId="115" xfId="0" applyFont="1" applyFill="1" applyBorder="1" applyAlignment="1" applyProtection="1">
      <alignment horizontal="left" vertical="center" indent="2" readingOrder="1"/>
      <protection locked="0"/>
    </xf>
    <xf numFmtId="166" fontId="29" fillId="3" borderId="116" xfId="0" applyNumberFormat="1" applyFont="1" applyFill="1" applyBorder="1" applyAlignment="1" applyProtection="1">
      <alignment horizontal="right" vertical="center" readingOrder="1"/>
      <protection locked="0"/>
    </xf>
    <xf numFmtId="166" fontId="29" fillId="3" borderId="108" xfId="0" applyNumberFormat="1" applyFont="1" applyFill="1" applyBorder="1" applyAlignment="1" applyProtection="1">
      <alignment horizontal="right" vertical="center" readingOrder="1"/>
      <protection locked="0"/>
    </xf>
    <xf numFmtId="166" fontId="29" fillId="3" borderId="112" xfId="0" applyNumberFormat="1" applyFont="1" applyFill="1" applyBorder="1" applyAlignment="1" applyProtection="1">
      <alignment horizontal="right" vertical="center" readingOrder="1"/>
      <protection locked="0"/>
    </xf>
    <xf numFmtId="6" fontId="29" fillId="3" borderId="110" xfId="0" applyNumberFormat="1" applyFont="1" applyFill="1" applyBorder="1" applyAlignment="1" applyProtection="1">
      <alignment horizontal="left" vertical="center" indent="1" readingOrder="1"/>
      <protection locked="0"/>
    </xf>
    <xf numFmtId="6" fontId="29" fillId="3" borderId="114" xfId="0" applyNumberFormat="1" applyFont="1" applyFill="1" applyBorder="1" applyAlignment="1" applyProtection="1">
      <alignment horizontal="left" vertical="center" indent="1" readingOrder="1"/>
      <protection locked="0"/>
    </xf>
    <xf numFmtId="6" fontId="29" fillId="3" borderId="119" xfId="0" applyNumberFormat="1" applyFont="1" applyFill="1" applyBorder="1" applyAlignment="1" applyProtection="1">
      <alignment horizontal="left" vertical="center" indent="3" readingOrder="1"/>
      <protection locked="0"/>
    </xf>
    <xf numFmtId="0" fontId="15" fillId="10" borderId="111" xfId="0" applyFont="1" applyFill="1" applyBorder="1" applyAlignment="1" applyProtection="1">
      <alignment horizontal="left" vertical="center" indent="2" readingOrder="1"/>
      <protection locked="0"/>
    </xf>
    <xf numFmtId="6" fontId="29" fillId="3" borderId="134" xfId="0" applyNumberFormat="1" applyFont="1" applyFill="1" applyBorder="1" applyAlignment="1" applyProtection="1">
      <alignment horizontal="left" vertical="center" indent="2" readingOrder="1"/>
      <protection locked="0"/>
    </xf>
    <xf numFmtId="166" fontId="29" fillId="3" borderId="131" xfId="0" applyNumberFormat="1" applyFont="1" applyFill="1" applyBorder="1" applyAlignment="1" applyProtection="1">
      <alignment horizontal="right" vertical="center" readingOrder="1"/>
      <protection locked="0"/>
    </xf>
    <xf numFmtId="166" fontId="29" fillId="3" borderId="133" xfId="0" applyNumberFormat="1" applyFont="1" applyFill="1" applyBorder="1" applyAlignment="1" applyProtection="1">
      <alignment horizontal="right" vertical="center" readingOrder="1"/>
      <protection locked="0"/>
    </xf>
    <xf numFmtId="6" fontId="29" fillId="3" borderId="130" xfId="0" applyNumberFormat="1" applyFont="1" applyFill="1" applyBorder="1" applyAlignment="1" applyProtection="1">
      <alignment horizontal="left" vertical="center" indent="2" readingOrder="1"/>
      <protection locked="0"/>
    </xf>
    <xf numFmtId="6" fontId="29" fillId="3" borderId="136" xfId="0" applyNumberFormat="1" applyFont="1" applyFill="1" applyBorder="1" applyAlignment="1" applyProtection="1">
      <alignment horizontal="left" vertical="center" indent="2" readingOrder="1"/>
      <protection locked="0"/>
    </xf>
    <xf numFmtId="166" fontId="29" fillId="3" borderId="137" xfId="0" applyNumberFormat="1" applyFont="1" applyFill="1" applyBorder="1" applyAlignment="1" applyProtection="1">
      <alignment horizontal="right" vertical="center" readingOrder="1"/>
      <protection locked="0"/>
    </xf>
    <xf numFmtId="0" fontId="36" fillId="0" borderId="131" xfId="0" applyFont="1" applyBorder="1" applyAlignment="1" applyProtection="1">
      <alignment horizontal="left" readingOrder="1"/>
      <protection locked="0"/>
    </xf>
    <xf numFmtId="0" fontId="36" fillId="0" borderId="46" xfId="0" applyFont="1" applyBorder="1" applyAlignment="1" applyProtection="1">
      <alignment horizontal="left" readingOrder="1"/>
      <protection locked="0"/>
    </xf>
    <xf numFmtId="6" fontId="29" fillId="3" borderId="132" xfId="0" applyNumberFormat="1" applyFont="1" applyFill="1" applyBorder="1" applyAlignment="1" applyProtection="1">
      <alignment horizontal="left" vertical="center" indent="1" readingOrder="1"/>
      <protection locked="0"/>
    </xf>
    <xf numFmtId="168" fontId="29" fillId="3" borderId="131" xfId="3" applyNumberFormat="1" applyFont="1" applyFill="1" applyBorder="1" applyAlignment="1" applyProtection="1">
      <alignment horizontal="left" vertical="center" indent="1" readingOrder="1"/>
      <protection locked="0"/>
    </xf>
    <xf numFmtId="10" fontId="29" fillId="3" borderId="141" xfId="3" applyNumberFormat="1" applyFont="1" applyFill="1" applyBorder="1" applyAlignment="1" applyProtection="1">
      <alignment horizontal="left" vertical="center" indent="1" readingOrder="1"/>
      <protection locked="0"/>
    </xf>
    <xf numFmtId="10" fontId="29" fillId="3" borderId="131" xfId="0" applyNumberFormat="1" applyFont="1" applyFill="1" applyBorder="1" applyAlignment="1" applyProtection="1">
      <alignment horizontal="right" vertical="center" readingOrder="1"/>
      <protection locked="0"/>
    </xf>
    <xf numFmtId="164" fontId="29" fillId="3" borderId="131" xfId="0" applyNumberFormat="1" applyFont="1" applyFill="1" applyBorder="1" applyAlignment="1" applyProtection="1">
      <alignment horizontal="right" vertical="center" readingOrder="1"/>
      <protection locked="0"/>
    </xf>
    <xf numFmtId="6" fontId="29" fillId="3" borderId="131" xfId="0" applyNumberFormat="1" applyFont="1" applyFill="1" applyBorder="1" applyAlignment="1" applyProtection="1">
      <alignment horizontal="right" vertical="center" readingOrder="1"/>
      <protection locked="0"/>
    </xf>
    <xf numFmtId="181" fontId="29" fillId="3" borderId="132" xfId="0" applyNumberFormat="1" applyFont="1" applyFill="1" applyBorder="1" applyAlignment="1" applyProtection="1">
      <alignment horizontal="right" vertical="center" readingOrder="1"/>
      <protection locked="0"/>
    </xf>
    <xf numFmtId="168" fontId="29" fillId="3" borderId="132" xfId="3" applyNumberFormat="1" applyFont="1" applyFill="1" applyBorder="1" applyAlignment="1" applyProtection="1">
      <alignment horizontal="left" vertical="center" indent="1" readingOrder="1"/>
      <protection locked="0"/>
    </xf>
    <xf numFmtId="10" fontId="29" fillId="3" borderId="133" xfId="0" applyNumberFormat="1" applyFont="1" applyFill="1" applyBorder="1" applyAlignment="1" applyProtection="1">
      <alignment horizontal="right" vertical="center" readingOrder="1"/>
      <protection locked="0"/>
    </xf>
    <xf numFmtId="164" fontId="29" fillId="3" borderId="133" xfId="0" applyNumberFormat="1" applyFont="1" applyFill="1" applyBorder="1" applyAlignment="1" applyProtection="1">
      <alignment horizontal="right" vertical="center" readingOrder="1"/>
      <protection locked="0"/>
    </xf>
    <xf numFmtId="6" fontId="29" fillId="3" borderId="133" xfId="0" applyNumberFormat="1" applyFont="1" applyFill="1" applyBorder="1" applyAlignment="1" applyProtection="1">
      <alignment horizontal="right" vertical="center" readingOrder="1"/>
      <protection locked="0"/>
    </xf>
    <xf numFmtId="181" fontId="29" fillId="3" borderId="135" xfId="0" applyNumberFormat="1" applyFont="1" applyFill="1" applyBorder="1" applyAlignment="1" applyProtection="1">
      <alignment horizontal="right" vertical="center" readingOrder="1"/>
      <protection locked="0"/>
    </xf>
    <xf numFmtId="6" fontId="29" fillId="3" borderId="47" xfId="0" applyNumberFormat="1" applyFont="1" applyFill="1" applyBorder="1" applyAlignment="1" applyProtection="1">
      <alignment horizontal="left" vertical="center" indent="1" readingOrder="1"/>
      <protection locked="0"/>
    </xf>
    <xf numFmtId="168" fontId="29" fillId="3" borderId="47" xfId="3" applyNumberFormat="1" applyFont="1" applyFill="1" applyBorder="1" applyAlignment="1" applyProtection="1">
      <alignment horizontal="left" vertical="center" indent="1" readingOrder="1"/>
      <protection locked="0"/>
    </xf>
    <xf numFmtId="10" fontId="29" fillId="3" borderId="56" xfId="3" applyNumberFormat="1" applyFont="1" applyFill="1" applyBorder="1" applyAlignment="1" applyProtection="1">
      <alignment horizontal="left" vertical="center" indent="1" readingOrder="1"/>
      <protection locked="0"/>
    </xf>
    <xf numFmtId="10" fontId="29" fillId="3" borderId="137" xfId="0" applyNumberFormat="1" applyFont="1" applyFill="1" applyBorder="1" applyAlignment="1" applyProtection="1">
      <alignment horizontal="right" vertical="center" readingOrder="1"/>
      <protection locked="0"/>
    </xf>
    <xf numFmtId="164" fontId="29" fillId="3" borderId="137" xfId="0" applyNumberFormat="1" applyFont="1" applyFill="1" applyBorder="1" applyAlignment="1" applyProtection="1">
      <alignment horizontal="right" vertical="center" readingOrder="1"/>
      <protection locked="0"/>
    </xf>
    <xf numFmtId="6" fontId="29" fillId="3" borderId="137" xfId="0" applyNumberFormat="1" applyFont="1" applyFill="1" applyBorder="1" applyAlignment="1" applyProtection="1">
      <alignment horizontal="right" vertical="center" readingOrder="1"/>
      <protection locked="0"/>
    </xf>
    <xf numFmtId="181" fontId="29" fillId="3" borderId="139" xfId="0" applyNumberFormat="1" applyFont="1" applyFill="1" applyBorder="1" applyAlignment="1" applyProtection="1">
      <alignment horizontal="right" vertical="center" readingOrder="1"/>
      <protection locked="0"/>
    </xf>
    <xf numFmtId="49" fontId="36" fillId="0" borderId="131" xfId="0" applyNumberFormat="1" applyFont="1" applyBorder="1" applyAlignment="1" applyProtection="1">
      <alignment horizontal="left" readingOrder="1"/>
      <protection locked="0"/>
    </xf>
    <xf numFmtId="49" fontId="36" fillId="0" borderId="46" xfId="0" applyNumberFormat="1" applyFont="1" applyBorder="1" applyAlignment="1" applyProtection="1">
      <alignment horizontal="left" readingOrder="1"/>
      <protection locked="0"/>
    </xf>
    <xf numFmtId="6" fontId="29" fillId="3" borderId="140" xfId="0" applyNumberFormat="1" applyFont="1" applyFill="1" applyBorder="1" applyAlignment="1" applyProtection="1">
      <alignment horizontal="left" vertical="center" indent="1" readingOrder="1"/>
      <protection locked="0"/>
    </xf>
    <xf numFmtId="10" fontId="29" fillId="3" borderId="131" xfId="3" applyNumberFormat="1" applyFont="1" applyFill="1" applyBorder="1" applyAlignment="1" applyProtection="1">
      <alignment horizontal="left" vertical="center" indent="1" readingOrder="1"/>
      <protection locked="0"/>
    </xf>
    <xf numFmtId="6" fontId="29" fillId="3" borderId="140" xfId="0" applyNumberFormat="1" applyFont="1" applyFill="1" applyBorder="1" applyAlignment="1" applyProtection="1">
      <alignment horizontal="left" vertical="center" indent="2" readingOrder="1"/>
      <protection locked="0"/>
    </xf>
    <xf numFmtId="6" fontId="29" fillId="3" borderId="142" xfId="0" applyNumberFormat="1" applyFont="1" applyFill="1" applyBorder="1" applyAlignment="1" applyProtection="1">
      <alignment horizontal="left" vertical="center" indent="2" readingOrder="1"/>
      <protection locked="0"/>
    </xf>
    <xf numFmtId="10" fontId="29" fillId="3" borderId="46" xfId="3" applyNumberFormat="1" applyFont="1" applyFill="1" applyBorder="1" applyAlignment="1" applyProtection="1">
      <alignment horizontal="left" vertical="center" indent="1" readingOrder="1"/>
      <protection locked="0"/>
    </xf>
    <xf numFmtId="10" fontId="29" fillId="3" borderId="78" xfId="0" applyNumberFormat="1" applyFont="1" applyFill="1" applyBorder="1" applyAlignment="1" applyProtection="1">
      <alignment horizontal="right" vertical="center" readingOrder="1"/>
      <protection locked="0"/>
    </xf>
    <xf numFmtId="164" fontId="29" fillId="3" borderId="78" xfId="0" applyNumberFormat="1" applyFont="1" applyFill="1" applyBorder="1" applyAlignment="1" applyProtection="1">
      <alignment horizontal="right" vertical="center" readingOrder="1"/>
      <protection locked="0"/>
    </xf>
    <xf numFmtId="6" fontId="29" fillId="3" borderId="78" xfId="0" applyNumberFormat="1" applyFont="1" applyFill="1" applyBorder="1" applyAlignment="1" applyProtection="1">
      <alignment horizontal="right" vertical="center" readingOrder="1"/>
      <protection locked="0"/>
    </xf>
    <xf numFmtId="181" fontId="29" fillId="3" borderId="79" xfId="0" applyNumberFormat="1" applyFont="1" applyFill="1" applyBorder="1" applyAlignment="1" applyProtection="1">
      <alignment horizontal="right" vertical="center" readingOrder="1"/>
      <protection locked="0"/>
    </xf>
    <xf numFmtId="177" fontId="15" fillId="10" borderId="39" xfId="0" applyNumberFormat="1" applyFont="1" applyFill="1" applyBorder="1" applyAlignment="1" applyProtection="1">
      <alignment horizontal="center" vertical="center"/>
      <protection locked="0"/>
    </xf>
    <xf numFmtId="1" fontId="15" fillId="10" borderId="39" xfId="1" applyNumberFormat="1" applyFont="1" applyFill="1" applyBorder="1" applyAlignment="1" applyProtection="1">
      <alignment horizontal="center" vertical="center"/>
      <protection locked="0"/>
    </xf>
    <xf numFmtId="10" fontId="29" fillId="3" borderId="39" xfId="0" applyNumberFormat="1" applyFont="1" applyFill="1" applyBorder="1" applyAlignment="1" applyProtection="1">
      <alignment horizontal="right" vertical="center" readingOrder="1"/>
      <protection locked="0"/>
    </xf>
    <xf numFmtId="173" fontId="29" fillId="3" borderId="39" xfId="2" applyNumberFormat="1" applyFont="1" applyFill="1" applyBorder="1" applyAlignment="1" applyProtection="1">
      <alignment horizontal="right" vertical="center" readingOrder="1"/>
      <protection locked="0"/>
    </xf>
    <xf numFmtId="173" fontId="29" fillId="3" borderId="64" xfId="2" applyNumberFormat="1" applyFont="1" applyFill="1" applyBorder="1" applyAlignment="1" applyProtection="1">
      <alignment horizontal="right" vertical="center" readingOrder="1"/>
      <protection locked="0"/>
    </xf>
    <xf numFmtId="0" fontId="15" fillId="10" borderId="12" xfId="0" applyFont="1" applyFill="1" applyBorder="1" applyAlignment="1" applyProtection="1">
      <alignment horizontal="left" vertical="center" indent="1"/>
      <protection locked="0"/>
    </xf>
    <xf numFmtId="1" fontId="12" fillId="13" borderId="0" xfId="0" applyNumberFormat="1" applyFont="1" applyFill="1" applyAlignment="1">
      <alignment horizontal="right" vertical="center" readingOrder="1"/>
    </xf>
    <xf numFmtId="182" fontId="35" fillId="0" borderId="131" xfId="2" applyNumberFormat="1" applyFont="1" applyFill="1" applyBorder="1" applyAlignment="1" applyProtection="1">
      <alignment horizontal="right" vertical="center" readingOrder="1"/>
      <protection locked="0"/>
    </xf>
    <xf numFmtId="182" fontId="35" fillId="0" borderId="133" xfId="2" applyNumberFormat="1" applyFont="1" applyFill="1" applyBorder="1" applyAlignment="1" applyProtection="1">
      <alignment horizontal="right" vertical="center" readingOrder="1"/>
      <protection locked="0"/>
    </xf>
    <xf numFmtId="182" fontId="35" fillId="0" borderId="137" xfId="2" applyNumberFormat="1" applyFont="1" applyFill="1" applyBorder="1" applyAlignment="1" applyProtection="1">
      <alignment horizontal="right" vertical="center" readingOrder="1"/>
      <protection locked="0"/>
    </xf>
    <xf numFmtId="166" fontId="36" fillId="0" borderId="80" xfId="0" applyNumberFormat="1" applyFont="1" applyBorder="1" applyAlignment="1">
      <alignment horizontal="left" vertical="center" readingOrder="1"/>
    </xf>
    <xf numFmtId="10" fontId="36" fillId="4" borderId="77" xfId="3" applyNumberFormat="1" applyFont="1" applyFill="1" applyBorder="1" applyAlignment="1">
      <alignment horizontal="left" vertical="center" indent="1" readingOrder="1"/>
    </xf>
    <xf numFmtId="0" fontId="12" fillId="2" borderId="77" xfId="0" applyFont="1" applyFill="1" applyBorder="1" applyAlignment="1">
      <alignment horizontal="center" vertical="center" wrapText="1" readingOrder="1"/>
    </xf>
    <xf numFmtId="182" fontId="64" fillId="0" borderId="42" xfId="2" applyNumberFormat="1" applyFont="1" applyFill="1" applyBorder="1" applyAlignment="1">
      <alignment horizontal="right" vertical="center" readingOrder="1"/>
    </xf>
    <xf numFmtId="182" fontId="35" fillId="0" borderId="130" xfId="2" applyNumberFormat="1" applyFont="1" applyFill="1" applyBorder="1" applyAlignment="1" applyProtection="1">
      <alignment horizontal="right" vertical="center" readingOrder="1"/>
      <protection locked="0"/>
    </xf>
    <xf numFmtId="182" fontId="35" fillId="0" borderId="134" xfId="2" applyNumberFormat="1" applyFont="1" applyFill="1" applyBorder="1" applyAlignment="1" applyProtection="1">
      <alignment horizontal="right" vertical="center" readingOrder="1"/>
      <protection locked="0"/>
    </xf>
    <xf numFmtId="182" fontId="35" fillId="0" borderId="136" xfId="2" applyNumberFormat="1" applyFont="1" applyFill="1" applyBorder="1" applyAlignment="1" applyProtection="1">
      <alignment horizontal="right" vertical="center" readingOrder="1"/>
      <protection locked="0"/>
    </xf>
    <xf numFmtId="182" fontId="35" fillId="0" borderId="54" xfId="2" applyNumberFormat="1" applyFont="1" applyFill="1" applyBorder="1" applyAlignment="1">
      <alignment horizontal="left" vertical="center"/>
    </xf>
    <xf numFmtId="182" fontId="35" fillId="0" borderId="77" xfId="2" applyNumberFormat="1" applyFont="1" applyFill="1" applyBorder="1" applyAlignment="1" applyProtection="1">
      <alignment horizontal="right" vertical="center" readingOrder="1"/>
      <protection locked="0"/>
    </xf>
    <xf numFmtId="168" fontId="10" fillId="0" borderId="0" xfId="3" applyNumberFormat="1" applyFont="1" applyBorder="1" applyAlignment="1">
      <alignment vertical="center"/>
    </xf>
    <xf numFmtId="179" fontId="10" fillId="0" borderId="41" xfId="0" applyNumberFormat="1" applyFont="1" applyBorder="1" applyAlignment="1">
      <alignment horizontal="left" vertical="center" indent="1"/>
    </xf>
    <xf numFmtId="179" fontId="12" fillId="0" borderId="0" xfId="0" applyNumberFormat="1" applyFont="1" applyAlignment="1">
      <alignment horizontal="left" vertical="center" indent="1"/>
    </xf>
    <xf numFmtId="168" fontId="12" fillId="0" borderId="0" xfId="3" applyNumberFormat="1" applyFont="1" applyBorder="1" applyAlignment="1">
      <alignment vertical="center"/>
    </xf>
    <xf numFmtId="0" fontId="65" fillId="0" borderId="57" xfId="0" applyFont="1" applyBorder="1" applyAlignment="1">
      <alignment horizontal="center" vertical="center"/>
    </xf>
    <xf numFmtId="179" fontId="28" fillId="0" borderId="57" xfId="0" applyNumberFormat="1" applyFont="1" applyBorder="1" applyAlignment="1">
      <alignment horizontal="center"/>
    </xf>
    <xf numFmtId="173" fontId="10" fillId="0" borderId="67" xfId="0" applyNumberFormat="1" applyFont="1" applyBorder="1"/>
    <xf numFmtId="0" fontId="8" fillId="0" borderId="41" xfId="0" applyFont="1" applyBorder="1" applyAlignment="1">
      <alignment horizontal="left" vertical="center"/>
    </xf>
    <xf numFmtId="169" fontId="3" fillId="0" borderId="0" xfId="2" applyNumberFormat="1" applyFont="1"/>
    <xf numFmtId="169" fontId="4" fillId="0" borderId="0" xfId="2" applyNumberFormat="1" applyFont="1"/>
    <xf numFmtId="0" fontId="3" fillId="0" borderId="57" xfId="0" applyFont="1" applyBorder="1"/>
    <xf numFmtId="0" fontId="2" fillId="0" borderId="0" xfId="0" applyFont="1" applyAlignment="1">
      <alignment horizontal="left" vertical="center" indent="1" readingOrder="1"/>
    </xf>
    <xf numFmtId="173" fontId="3" fillId="0" borderId="57" xfId="0" applyNumberFormat="1" applyFont="1" applyBorder="1"/>
    <xf numFmtId="0" fontId="6" fillId="2" borderId="6" xfId="0" applyFont="1" applyFill="1" applyBorder="1" applyAlignment="1">
      <alignment horizontal="left" vertical="center" indent="1" readingOrder="1"/>
    </xf>
    <xf numFmtId="0" fontId="4" fillId="13" borderId="0" xfId="0" applyFont="1" applyFill="1" applyAlignment="1">
      <alignment horizontal="right" vertical="center" readingOrder="1"/>
    </xf>
    <xf numFmtId="164" fontId="4" fillId="13" borderId="0" xfId="1" applyNumberFormat="1" applyFont="1" applyFill="1" applyAlignment="1">
      <alignment horizontal="right" vertical="center" readingOrder="1"/>
    </xf>
    <xf numFmtId="0" fontId="2" fillId="0" borderId="0" xfId="0" applyFont="1" applyAlignment="1">
      <alignment horizontal="left" vertical="center" readingOrder="1"/>
    </xf>
    <xf numFmtId="164" fontId="15" fillId="5" borderId="92" xfId="0" applyNumberFormat="1" applyFont="1" applyFill="1" applyBorder="1" applyAlignment="1" applyProtection="1">
      <alignment horizontal="right" vertical="center" readingOrder="1"/>
      <protection locked="0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164" fontId="15" fillId="5" borderId="22" xfId="0" applyNumberFormat="1" applyFont="1" applyFill="1" applyBorder="1" applyAlignment="1" applyProtection="1">
      <alignment horizontal="left" vertical="center" wrapText="1" readingOrder="1"/>
      <protection locked="0"/>
    </xf>
    <xf numFmtId="164" fontId="15" fillId="5" borderId="23" xfId="0" applyNumberFormat="1" applyFont="1" applyFill="1" applyBorder="1" applyAlignment="1" applyProtection="1">
      <alignment horizontal="left" vertical="center" wrapText="1" readingOrder="1"/>
      <protection locked="0"/>
    </xf>
    <xf numFmtId="164" fontId="15" fillId="5" borderId="29" xfId="0" applyNumberFormat="1" applyFont="1" applyFill="1" applyBorder="1" applyAlignment="1" applyProtection="1">
      <alignment horizontal="left" vertical="center" wrapText="1" readingOrder="1"/>
      <protection locked="0"/>
    </xf>
    <xf numFmtId="164" fontId="15" fillId="5" borderId="24" xfId="0" applyNumberFormat="1" applyFont="1" applyFill="1" applyBorder="1" applyAlignment="1" applyProtection="1">
      <alignment horizontal="left" vertical="center" wrapText="1" readingOrder="1"/>
      <protection locked="0"/>
    </xf>
    <xf numFmtId="164" fontId="15" fillId="5" borderId="21" xfId="0" applyNumberFormat="1" applyFont="1" applyFill="1" applyBorder="1" applyAlignment="1" applyProtection="1">
      <alignment horizontal="left" vertical="center" wrapText="1" readingOrder="1"/>
      <protection locked="0"/>
    </xf>
    <xf numFmtId="164" fontId="15" fillId="5" borderId="26" xfId="0" applyNumberFormat="1" applyFont="1" applyFill="1" applyBorder="1" applyAlignment="1" applyProtection="1">
      <alignment horizontal="left" vertical="center" wrapText="1" readingOrder="1"/>
      <protection locked="0"/>
    </xf>
    <xf numFmtId="164" fontId="15" fillId="5" borderId="30" xfId="0" applyNumberFormat="1" applyFont="1" applyFill="1" applyBorder="1" applyAlignment="1" applyProtection="1">
      <alignment horizontal="left" vertical="center" wrapText="1" readingOrder="1"/>
      <protection locked="0"/>
    </xf>
    <xf numFmtId="164" fontId="15" fillId="5" borderId="20" xfId="0" applyNumberFormat="1" applyFont="1" applyFill="1" applyBorder="1" applyAlignment="1" applyProtection="1">
      <alignment horizontal="left" vertical="center" wrapText="1" readingOrder="1"/>
      <protection locked="0"/>
    </xf>
    <xf numFmtId="164" fontId="15" fillId="5" borderId="28" xfId="0" applyNumberFormat="1" applyFont="1" applyFill="1" applyBorder="1" applyAlignment="1" applyProtection="1">
      <alignment horizontal="left" vertical="center" wrapText="1" readingOrder="1"/>
      <protection locked="0"/>
    </xf>
    <xf numFmtId="6" fontId="29" fillId="3" borderId="131" xfId="0" applyNumberFormat="1" applyFont="1" applyFill="1" applyBorder="1" applyAlignment="1" applyProtection="1">
      <alignment horizontal="left" vertical="center" wrapText="1" indent="1" readingOrder="1"/>
      <protection locked="0"/>
    </xf>
    <xf numFmtId="6" fontId="29" fillId="3" borderId="132" xfId="0" applyNumberFormat="1" applyFont="1" applyFill="1" applyBorder="1" applyAlignment="1" applyProtection="1">
      <alignment horizontal="left" vertical="center" wrapText="1" indent="1" readingOrder="1"/>
      <protection locked="0"/>
    </xf>
    <xf numFmtId="6" fontId="29" fillId="3" borderId="46" xfId="0" applyNumberFormat="1" applyFont="1" applyFill="1" applyBorder="1" applyAlignment="1" applyProtection="1">
      <alignment horizontal="left" vertical="center" wrapText="1" indent="1" readingOrder="1"/>
      <protection locked="0"/>
    </xf>
    <xf numFmtId="6" fontId="29" fillId="3" borderId="47" xfId="0" applyNumberFormat="1" applyFont="1" applyFill="1" applyBorder="1" applyAlignment="1" applyProtection="1">
      <alignment horizontal="left" vertical="center" wrapText="1" indent="1" readingOrder="1"/>
      <protection locked="0"/>
    </xf>
    <xf numFmtId="6" fontId="29" fillId="3" borderId="133" xfId="0" applyNumberFormat="1" applyFont="1" applyFill="1" applyBorder="1" applyAlignment="1" applyProtection="1">
      <alignment horizontal="left" vertical="center" wrapText="1" indent="1" readingOrder="1"/>
      <protection locked="0"/>
    </xf>
    <xf numFmtId="6" fontId="29" fillId="3" borderId="135" xfId="0" applyNumberFormat="1" applyFont="1" applyFill="1" applyBorder="1" applyAlignment="1" applyProtection="1">
      <alignment horizontal="left" vertical="center" wrapText="1" indent="1" readingOrder="1"/>
      <protection locked="0"/>
    </xf>
    <xf numFmtId="169" fontId="15" fillId="10" borderId="74" xfId="0" applyNumberFormat="1" applyFont="1" applyFill="1" applyBorder="1" applyAlignment="1" applyProtection="1">
      <alignment horizontal="left" vertical="center" indent="2" readingOrder="1"/>
      <protection locked="0"/>
    </xf>
    <xf numFmtId="169" fontId="15" fillId="10" borderId="65" xfId="0" applyNumberFormat="1" applyFont="1" applyFill="1" applyBorder="1" applyAlignment="1" applyProtection="1">
      <alignment horizontal="left" vertical="center" indent="2" readingOrder="1"/>
      <protection locked="0"/>
    </xf>
    <xf numFmtId="0" fontId="16" fillId="0" borderId="9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94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/>
        <color rgb="FF00B050"/>
      </font>
    </dxf>
    <dxf>
      <font>
        <b/>
        <i/>
        <color rgb="FF0070C0"/>
      </font>
      <fill>
        <patternFill>
          <bgColor rgb="FFFFFF00"/>
        </patternFill>
      </fill>
      <border>
        <bottom style="thin">
          <color auto="1"/>
        </bottom>
      </border>
    </dxf>
    <dxf>
      <font>
        <color theme="0"/>
      </font>
      <fill>
        <patternFill>
          <bgColor rgb="FF993366"/>
        </patternFill>
      </fill>
    </dxf>
    <dxf>
      <font>
        <b/>
        <i/>
        <color rgb="FF0070C0"/>
      </font>
      <fill>
        <patternFill>
          <bgColor rgb="FFFFFF00"/>
        </patternFill>
      </fill>
      <border>
        <bottom style="thin">
          <color auto="1"/>
        </bottom>
      </border>
    </dxf>
    <dxf>
      <fill>
        <patternFill patternType="lightUp"/>
      </fill>
    </dxf>
    <dxf>
      <fill>
        <patternFill patternType="lightUp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>
          <bgColor rgb="FFC6E5EC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Up"/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</dxf>
    <dxf>
      <fill>
        <patternFill>
          <bgColor rgb="FF00B050"/>
        </patternFill>
      </fill>
      <border>
        <top style="thin">
          <color auto="1"/>
        </top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theme="1"/>
      </font>
      <alignment horizontal="left" vertical="center" textRotation="0" wrapText="1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C6E5EC"/>
      <color rgb="FF993366"/>
      <color rgb="FFFF5050"/>
      <color rgb="FF3C5C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calcChain" Target="calcChain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u="sng" baseline="0">
                <a:latin typeface="Arial" panose="020B0604020202020204" pitchFamily="34" charset="0"/>
                <a:cs typeface="Arial" panose="020B0604020202020204" pitchFamily="34" charset="0"/>
              </a:rPr>
              <a:t>MONTHLY CONSTRUCTION DRAW PROGRESSION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'Construction Draw'!$C$28</c:f>
              <c:strCache>
                <c:ptCount val="1"/>
                <c:pt idx="0">
                  <c:v>Land Acquisition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'Construction Draw'!$H$13:$Y$13</c:f>
              <c:numCache>
                <c:formatCode>"DRAW #"0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  <c:extLst/>
            </c:numRef>
          </c:cat>
          <c:val>
            <c:numRef>
              <c:f>'Construction Draw'!$H$28:$W$28</c:f>
              <c:numCache>
                <c:formatCode>_("$"* #,##0_);_("$"* \(#,##0\);_("$"*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6239-447F-84A9-703414F558E5}"/>
            </c:ext>
          </c:extLst>
        </c:ser>
        <c:ser>
          <c:idx val="1"/>
          <c:order val="1"/>
          <c:tx>
            <c:strRef>
              <c:f>'Construction Draw'!$C$42</c:f>
              <c:strCache>
                <c:ptCount val="1"/>
                <c:pt idx="0">
                  <c:v>Construction Costs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numRef>
              <c:f>'Construction Draw'!$H$13:$Y$13</c:f>
              <c:numCache>
                <c:formatCode>"DRAW #"0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  <c:extLst/>
            </c:numRef>
          </c:cat>
          <c:val>
            <c:numRef>
              <c:f>'Construction Draw'!$H$42:$W$42</c:f>
              <c:numCache>
                <c:formatCode>_("$"* #,##0_);_("$"* \(#,##0\);_("$"*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6239-447F-84A9-703414F558E5}"/>
            </c:ext>
          </c:extLst>
        </c:ser>
        <c:ser>
          <c:idx val="2"/>
          <c:order val="2"/>
          <c:tx>
            <c:strRef>
              <c:f>'Construction Draw'!$C$63</c:f>
              <c:strCache>
                <c:ptCount val="1"/>
                <c:pt idx="0">
                  <c:v>Soft Costs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'Construction Draw'!$H$13:$Y$13</c:f>
              <c:numCache>
                <c:formatCode>"DRAW #"0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  <c:extLst/>
            </c:numRef>
          </c:cat>
          <c:val>
            <c:numRef>
              <c:f>'Construction Draw'!$H$63:$W$63</c:f>
              <c:numCache>
                <c:formatCode>_("$"* #,##0_);_("$"* \(#,##0\);_("$"*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6239-447F-84A9-703414F558E5}"/>
            </c:ext>
          </c:extLst>
        </c:ser>
        <c:ser>
          <c:idx val="3"/>
          <c:order val="3"/>
          <c:tx>
            <c:strRef>
              <c:f>'Construction Draw'!$C$74</c:f>
              <c:strCache>
                <c:ptCount val="1"/>
                <c:pt idx="0">
                  <c:v>Financing Fees &amp;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'Construction Draw'!$H$13:$Y$13</c:f>
              <c:numCache>
                <c:formatCode>"DRAW #"0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  <c:extLst/>
            </c:numRef>
          </c:cat>
          <c:val>
            <c:numRef>
              <c:f>'Construction Draw'!$H$74:$W$74</c:f>
              <c:numCache>
                <c:formatCode>_("$"* #,##0_);_("$"* \(#,##0\);_("$"*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6239-447F-84A9-703414F558E5}"/>
            </c:ext>
          </c:extLst>
        </c:ser>
        <c:ser>
          <c:idx val="4"/>
          <c:order val="4"/>
          <c:tx>
            <c:strRef>
              <c:f>'Construction Draw'!$C$83</c:f>
              <c:strCache>
                <c:ptCount val="1"/>
                <c:pt idx="0">
                  <c:v>Other Project Costs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'Construction Draw'!$H$13:$Y$13</c:f>
              <c:numCache>
                <c:formatCode>"DRAW #"0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  <c:extLst/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6239-447F-84A9-703414F55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5002144"/>
        <c:axId val="1253465536"/>
      </c:barChart>
      <c:lineChart>
        <c:grouping val="standard"/>
        <c:varyColors val="0"/>
        <c:ser>
          <c:idx val="5"/>
          <c:order val="5"/>
          <c:tx>
            <c:strRef>
              <c:f>'Construction Draw'!$B$87</c:f>
              <c:strCache>
                <c:ptCount val="1"/>
                <c:pt idx="0">
                  <c:v>% Cumulative Expenditures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'Construction Draw'!$H$13:$Y$13</c:f>
              <c:numCache>
                <c:formatCode>"DRAW #"0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  <c:extLst/>
            </c:numRef>
          </c:cat>
          <c:val>
            <c:numRef>
              <c:f>'Construction Draw'!$H$87:$Y$87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6F2C-40D9-8D13-297C7531D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23775"/>
        <c:axId val="614221855"/>
      </c:lineChart>
      <c:catAx>
        <c:axId val="805002144"/>
        <c:scaling>
          <c:orientation val="minMax"/>
        </c:scaling>
        <c:delete val="0"/>
        <c:axPos val="b"/>
        <c:numFmt formatCode="&quot;DRAW #&quot;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3465536"/>
        <c:crosses val="autoZero"/>
        <c:auto val="1"/>
        <c:lblAlgn val="ctr"/>
        <c:lblOffset val="100"/>
        <c:noMultiLvlLbl val="0"/>
      </c:catAx>
      <c:valAx>
        <c:axId val="12534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5002144"/>
        <c:crosses val="autoZero"/>
        <c:crossBetween val="between"/>
      </c:valAx>
      <c:valAx>
        <c:axId val="614221855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23775"/>
        <c:crosses val="max"/>
        <c:crossBetween val="between"/>
      </c:valAx>
      <c:catAx>
        <c:axId val="614223775"/>
        <c:scaling>
          <c:orientation val="minMax"/>
        </c:scaling>
        <c:delete val="1"/>
        <c:axPos val="b"/>
        <c:numFmt formatCode="&quot;DRAW #&quot;0" sourceLinked="1"/>
        <c:majorTickMark val="out"/>
        <c:minorTickMark val="none"/>
        <c:tickLblPos val="nextTo"/>
        <c:crossAx val="6142218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Debt Service Coverage vs. Occupancy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2"/>
          <c:tx>
            <c:strRef>
              <c:f>'Debt Summary'!$D$140</c:f>
              <c:strCache>
                <c:ptCount val="1"/>
                <c:pt idx="0">
                  <c:v>Projected Occupancy Rate from Cash Flow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'Debt Summary'!$N$12:$AB$12</c:f>
              <c:numCache>
                <c:formatCode>"Year "0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'Debt Summary'!$N$140:$AB$140</c:f>
              <c:numCache>
                <c:formatCode>0.0%</c:formatCode>
                <c:ptCount val="1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956-A0E7-F2AA43A0E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968431"/>
        <c:axId val="2117971791"/>
      </c:areaChart>
      <c:barChart>
        <c:barDir val="col"/>
        <c:grouping val="clustered"/>
        <c:varyColors val="0"/>
        <c:ser>
          <c:idx val="0"/>
          <c:order val="0"/>
          <c:tx>
            <c:strRef>
              <c:f>'Debt Summary'!$D$137</c:f>
              <c:strCache>
                <c:ptCount val="1"/>
                <c:pt idx="0">
                  <c:v>Base Debt Service Coverage Ratio (DSCR)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'Debt Summary'!$N$12:$AB$12</c:f>
              <c:numCache>
                <c:formatCode>"Year "0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'Debt Summary'!$N$137:$AB$137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B-4956-A0E7-F2AA43A0E1E2}"/>
            </c:ext>
          </c:extLst>
        </c:ser>
        <c:ser>
          <c:idx val="2"/>
          <c:order val="1"/>
          <c:tx>
            <c:strRef>
              <c:f>'Debt Summary'!$D$139</c:f>
              <c:strCache>
                <c:ptCount val="1"/>
                <c:pt idx="0">
                  <c:v>Adjusted DSCR with PayGo TIF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'Debt Summary'!$N$12:$AB$12</c:f>
              <c:numCache>
                <c:formatCode>"Year "0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'Debt Summary'!$N$139:$AB$139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B-4956-A0E7-F2AA43A0E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47242559"/>
        <c:axId val="1647228159"/>
      </c:barChart>
      <c:lineChart>
        <c:grouping val="standard"/>
        <c:varyColors val="0"/>
        <c:ser>
          <c:idx val="3"/>
          <c:order val="3"/>
          <c:tx>
            <c:v>Weighted Average DSCR</c:v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B-4956-A0E7-F2AA43A0E1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B-4956-A0E7-F2AA43A0E1E2}"/>
                </c:ext>
              </c:extLst>
            </c:dLbl>
            <c:dLbl>
              <c:idx val="2"/>
              <c:layout>
                <c:manualLayout>
                  <c:x val="-9.7602969479006346E-2"/>
                  <c:y val="-6.87263229872897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rgbClr val="C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19720470676014E-2"/>
                      <c:h val="4.2662603713176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6FB-4956-A0E7-F2AA43A0E1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B-4956-A0E7-F2AA43A0E1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B-4956-A0E7-F2AA43A0E1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FB-4956-A0E7-F2AA43A0E1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B-4956-A0E7-F2AA43A0E1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FB-4956-A0E7-F2AA43A0E1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FB-4956-A0E7-F2AA43A0E1E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FB-4956-A0E7-F2AA43A0E1E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FB-4956-A0E7-F2AA43A0E1E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FB-4956-A0E7-F2AA43A0E1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FB-4956-A0E7-F2AA43A0E1E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FB-4956-A0E7-F2AA43A0E1E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FB-4956-A0E7-F2AA43A0E1E2}"/>
                </c:ext>
              </c:extLst>
            </c:dLbl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'Debt Summary'!$N$141:$AB$141</c:f>
              <c:numCache>
                <c:formatCode>_(* #,##0.000_);_(* \(#,##0.000\);_(*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FB-4956-A0E7-F2AA43A0E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242559"/>
        <c:axId val="1647228159"/>
      </c:lineChart>
      <c:catAx>
        <c:axId val="16472425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PROJECT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Year &quot;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7228159"/>
        <c:crosses val="autoZero"/>
        <c:auto val="1"/>
        <c:lblAlgn val="ctr"/>
        <c:lblOffset val="100"/>
        <c:noMultiLvlLbl val="0"/>
      </c:catAx>
      <c:valAx>
        <c:axId val="164722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rgbClr val="C00000"/>
                    </a:solidFill>
                  </a:rPr>
                  <a:t>Debt Service Coverage Ratio (DSCR)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7242559"/>
        <c:crosses val="autoZero"/>
        <c:crossBetween val="between"/>
      </c:valAx>
      <c:valAx>
        <c:axId val="211797179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Occupancy Rate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7968431"/>
        <c:crosses val="max"/>
        <c:crossBetween val="between"/>
      </c:valAx>
      <c:catAx>
        <c:axId val="2117968431"/>
        <c:scaling>
          <c:orientation val="minMax"/>
        </c:scaling>
        <c:delete val="1"/>
        <c:axPos val="b"/>
        <c:numFmt formatCode="&quot;Year &quot;0" sourceLinked="1"/>
        <c:majorTickMark val="out"/>
        <c:minorTickMark val="none"/>
        <c:tickLblPos val="nextTo"/>
        <c:crossAx val="211797179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'Debt Summary'!$D$137</c:f>
              <c:strCache>
                <c:ptCount val="1"/>
                <c:pt idx="0">
                  <c:v>Base Debt Service Coverage Ratio (DSCR)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'Debt Summary'!$N$12:$AB$12</c:f>
              <c:numCache>
                <c:formatCode>"Year "0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'Debt Summary'!$N$137:$AB$137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1-43DE-8DA1-5ED296624923}"/>
            </c:ext>
          </c:extLst>
        </c:ser>
        <c:ser>
          <c:idx val="1"/>
          <c:order val="1"/>
          <c:tx>
            <c:strRef>
              <c:f>'Error Check'!$I$6</c:f>
              <c:strCache>
                <c:ptCount val="1"/>
                <c:pt idx="0">
                  <c:v>Adjusted DSCR with PayGo TIF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'Debt Summary'!$N$12:$AB$12</c:f>
              <c:numCache>
                <c:formatCode>"Year "0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'Debt Summary'!$N$139:$AB$139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1-43DE-8DA1-5ED296624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781311"/>
        <c:axId val="1220782271"/>
      </c:lineChart>
      <c:catAx>
        <c:axId val="1220781311"/>
        <c:scaling>
          <c:orientation val="minMax"/>
        </c:scaling>
        <c:delete val="0"/>
        <c:axPos val="b"/>
        <c:numFmt formatCode="&quot;Year &quot;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782271"/>
        <c:crosses val="autoZero"/>
        <c:auto val="1"/>
        <c:lblAlgn val="ctr"/>
        <c:lblOffset val="100"/>
        <c:noMultiLvlLbl val="0"/>
      </c:catAx>
      <c:valAx>
        <c:axId val="122078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78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3EFCBA-4B56-4ECA-85DE-5CFEAD0782BC}">
  <sheetPr>
    <tabColor rgb="FF00B0F0"/>
  </sheetPr>
  <sheetViews>
    <sheetView zoomScale="54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64C24BE-B682-43E7-B82C-EF0F4B75B00A}">
  <sheetPr>
    <tabColor theme="7" tint="0.59999389629810485"/>
  </sheetPr>
  <sheetViews>
    <sheetView zoomScale="113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38100</xdr:rowOff>
    </xdr:from>
    <xdr:to>
      <xdr:col>4</xdr:col>
      <xdr:colOff>408544</xdr:colOff>
      <xdr:row>9</xdr:row>
      <xdr:rowOff>79375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58C8D8-52C6-CA03-9359-699AC53F0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28600"/>
          <a:ext cx="4562475" cy="1628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139700</xdr:rowOff>
    </xdr:from>
    <xdr:to>
      <xdr:col>3</xdr:col>
      <xdr:colOff>173265</xdr:colOff>
      <xdr:row>8</xdr:row>
      <xdr:rowOff>169396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3D7D44-16A7-4907-AB59-A7742D1C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39700"/>
          <a:ext cx="4757965" cy="15759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48038</xdr:colOff>
      <xdr:row>2</xdr:row>
      <xdr:rowOff>2340</xdr:rowOff>
    </xdr:from>
    <xdr:to>
      <xdr:col>5</xdr:col>
      <xdr:colOff>484188</xdr:colOff>
      <xdr:row>9</xdr:row>
      <xdr:rowOff>109253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21BCCC-CA3C-47D1-BC1F-E0FFDC7A9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413" y="367465"/>
          <a:ext cx="4436650" cy="145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388470</xdr:colOff>
      <xdr:row>1</xdr:row>
      <xdr:rowOff>67234</xdr:rowOff>
    </xdr:from>
    <xdr:to>
      <xdr:col>5</xdr:col>
      <xdr:colOff>197053</xdr:colOff>
      <xdr:row>10</xdr:row>
      <xdr:rowOff>15128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A54794-739A-4D24-BEED-F3F4BB18B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470" y="216646"/>
          <a:ext cx="4771091" cy="16586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43D561-AAFD-39CF-A989-D3A83AD170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5</xdr:col>
      <xdr:colOff>176680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4028E3-9B3F-4FF0-A75B-C6CA537B7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8600"/>
          <a:ext cx="4562475" cy="1628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14941</xdr:colOff>
      <xdr:row>0</xdr:row>
      <xdr:rowOff>119529</xdr:rowOff>
    </xdr:from>
    <xdr:to>
      <xdr:col>7</xdr:col>
      <xdr:colOff>512856</xdr:colOff>
      <xdr:row>9</xdr:row>
      <xdr:rowOff>142688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E9AD5D-F146-459B-866A-F5A00DD1B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353" y="119529"/>
          <a:ext cx="4756150" cy="15994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E39364-94B8-840B-C39E-D3CEDFEE63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598715</xdr:colOff>
      <xdr:row>0</xdr:row>
      <xdr:rowOff>63500</xdr:rowOff>
    </xdr:from>
    <xdr:to>
      <xdr:col>4</xdr:col>
      <xdr:colOff>558588</xdr:colOff>
      <xdr:row>9</xdr:row>
      <xdr:rowOff>55108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903B81-D778-4FCC-ACA8-113D5D6E0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715" y="63500"/>
          <a:ext cx="4748680" cy="15700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14942</xdr:colOff>
      <xdr:row>9</xdr:row>
      <xdr:rowOff>164354</xdr:rowOff>
    </xdr:from>
    <xdr:to>
      <xdr:col>10</xdr:col>
      <xdr:colOff>1449294</xdr:colOff>
      <xdr:row>28</xdr:row>
      <xdr:rowOff>74705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F87CA2-45BF-1AC0-F3ED-4847CFBEF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54E604-7BCB-4FA7-9209-1450AA42617A}" name="Table14" displayName="Table14" ref="A8:A10" totalsRowShown="0" headerRowDxfId="45" dataDxfId="44">
  <autoFilter ref="A8:A10" xr:uid="{065FD54D-DAFA-4083-8787-0A0BC3D0392A}"/>
  <tableColumns count="1">
    <tableColumn id="1" xr3:uid="{6FA2FA86-CAC1-4BA9-BF1F-0EF8FCCD3FC1}" name="Binary" data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C2C292-68DC-40D7-9740-88F6E3F02878}" name="Table2" displayName="Table2" ref="A16:A18" totalsRowShown="0" headerRowDxfId="19" dataDxfId="18">
  <autoFilter ref="A16:A18" xr:uid="{B3C2C292-68DC-40D7-9740-88F6E3F02878}"/>
  <tableColumns count="1">
    <tableColumn id="1" xr3:uid="{0588D378-D9A0-42E2-9A71-6EA082EB58CD}" name="Column1" data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5AE670-C3A3-4418-8708-D9C9F8920B74}" name="Table4" displayName="Table4" ref="A21:A25" totalsRowShown="0" headerRowDxfId="16" dataDxfId="15">
  <autoFilter ref="A21:A25" xr:uid="{8B5AE670-C3A3-4418-8708-D9C9F8920B74}"/>
  <tableColumns count="1">
    <tableColumn id="1" xr3:uid="{A6B5C47F-576E-42B5-8545-D4B621065EC3}" name="Column1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DC0C-404C-407B-8E76-C5402020C681}">
  <sheetPr>
    <tabColor rgb="FFFFFF00"/>
  </sheetPr>
  <dimension ref="B1:U160"/>
  <sheetViews>
    <sheetView zoomScale="85" zoomScaleNormal="85" workbookViewId="0">
      <selection activeCell="I34" sqref="I34"/>
    </sheetView>
  </sheetViews>
  <sheetFormatPr defaultColWidth="9.140625" defaultRowHeight="12" x14ac:dyDescent="0.2"/>
  <cols>
    <col min="1" max="1" width="5.5703125" style="4" customWidth="1"/>
    <col min="2" max="2" width="32" style="4" customWidth="1"/>
    <col min="3" max="9" width="15.42578125" style="5" customWidth="1"/>
    <col min="10" max="11" width="15.42578125" style="4" customWidth="1"/>
    <col min="12" max="21" width="13.5703125" style="4" customWidth="1"/>
    <col min="22" max="16384" width="9.140625" style="4"/>
  </cols>
  <sheetData>
    <row r="1" spans="2:21" ht="15" customHeight="1" x14ac:dyDescent="0.2"/>
    <row r="2" spans="2:21" ht="15" customHeight="1" x14ac:dyDescent="0.2"/>
    <row r="3" spans="2:21" ht="20.25" x14ac:dyDescent="0.2">
      <c r="G3" s="990" t="s">
        <v>0</v>
      </c>
      <c r="H3" s="41"/>
      <c r="I3" s="41"/>
      <c r="J3" s="42"/>
      <c r="K3" s="42"/>
      <c r="L3" s="43" t="s">
        <v>1</v>
      </c>
      <c r="M3" s="42"/>
    </row>
    <row r="4" spans="2:21" ht="15" customHeight="1" x14ac:dyDescent="0.2"/>
    <row r="5" spans="2:21" ht="15" customHeight="1" x14ac:dyDescent="0.2"/>
    <row r="6" spans="2:21" ht="15" customHeight="1" x14ac:dyDescent="0.2"/>
    <row r="7" spans="2:21" ht="15" customHeight="1" x14ac:dyDescent="0.2"/>
    <row r="8" spans="2:21" ht="15" customHeight="1" x14ac:dyDescent="0.2"/>
    <row r="9" spans="2:21" ht="15" customHeight="1" x14ac:dyDescent="0.2"/>
    <row r="10" spans="2:21" ht="15" customHeight="1" x14ac:dyDescent="0.2"/>
    <row r="11" spans="2:21" ht="15" customHeight="1" x14ac:dyDescent="0.2"/>
    <row r="12" spans="2:21" s="209" customFormat="1" ht="21" customHeight="1" x14ac:dyDescent="0.25">
      <c r="B12" s="207" t="s">
        <v>2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</row>
    <row r="13" spans="2:21" s="54" customFormat="1" ht="15" customHeight="1" x14ac:dyDescent="0.25">
      <c r="C13" s="47"/>
      <c r="D13" s="47"/>
      <c r="E13" s="47"/>
      <c r="F13" s="47"/>
      <c r="G13" s="47"/>
      <c r="H13" s="47"/>
      <c r="I13" s="47"/>
    </row>
    <row r="14" spans="2:21" s="54" customFormat="1" ht="15" customHeight="1" x14ac:dyDescent="0.25">
      <c r="B14" s="103" t="s">
        <v>3</v>
      </c>
      <c r="C14" s="1010" t="s">
        <v>4</v>
      </c>
      <c r="D14" s="1011"/>
      <c r="E14" s="1011"/>
      <c r="F14" s="1011"/>
      <c r="G14" s="1011"/>
      <c r="H14" s="1012"/>
      <c r="I14" s="47"/>
    </row>
    <row r="15" spans="2:21" s="54" customFormat="1" ht="15" customHeight="1" x14ac:dyDescent="0.25">
      <c r="B15" s="103" t="s">
        <v>5</v>
      </c>
      <c r="C15" s="1013" t="s">
        <v>6</v>
      </c>
      <c r="D15" s="1014"/>
      <c r="E15" s="1014"/>
      <c r="F15" s="1014"/>
      <c r="G15" s="1014"/>
      <c r="H15" s="1015"/>
      <c r="I15" s="47"/>
      <c r="K15" s="1001" t="s">
        <v>7</v>
      </c>
      <c r="L15" s="1002"/>
      <c r="M15" s="1003"/>
    </row>
    <row r="16" spans="2:21" s="54" customFormat="1" ht="15" customHeight="1" x14ac:dyDescent="0.25">
      <c r="C16" s="1016" t="s">
        <v>8</v>
      </c>
      <c r="D16" s="1017"/>
      <c r="E16" s="1017"/>
      <c r="F16" s="1017"/>
      <c r="G16" s="1017"/>
      <c r="H16" s="1018"/>
      <c r="I16" s="47"/>
      <c r="K16" s="1004"/>
      <c r="L16" s="1005"/>
      <c r="M16" s="1006"/>
    </row>
    <row r="17" spans="2:21" s="54" customFormat="1" ht="15" customHeight="1" x14ac:dyDescent="0.25">
      <c r="B17" s="103" t="s">
        <v>9</v>
      </c>
      <c r="C17" s="1010" t="s">
        <v>10</v>
      </c>
      <c r="D17" s="1011"/>
      <c r="E17" s="1011"/>
      <c r="F17" s="1011"/>
      <c r="G17" s="1011"/>
      <c r="H17" s="1012"/>
      <c r="I17" s="47"/>
      <c r="K17" s="1004"/>
      <c r="L17" s="1005"/>
      <c r="M17" s="1006"/>
    </row>
    <row r="18" spans="2:21" s="54" customFormat="1" ht="15" customHeight="1" x14ac:dyDescent="0.25">
      <c r="B18" s="103" t="s">
        <v>11</v>
      </c>
      <c r="C18" s="1010"/>
      <c r="D18" s="1011"/>
      <c r="E18" s="1011"/>
      <c r="F18" s="1011"/>
      <c r="G18" s="1011"/>
      <c r="H18" s="1012"/>
      <c r="I18" s="47"/>
      <c r="K18" s="1004"/>
      <c r="L18" s="1005"/>
      <c r="M18" s="1006"/>
    </row>
    <row r="19" spans="2:21" s="54" customFormat="1" ht="15" customHeight="1" x14ac:dyDescent="0.25">
      <c r="C19" s="47"/>
      <c r="D19" s="47"/>
      <c r="E19" s="47"/>
      <c r="F19" s="47"/>
      <c r="G19" s="47"/>
      <c r="H19" s="47"/>
      <c r="I19" s="47"/>
      <c r="K19" s="1004"/>
      <c r="L19" s="1005"/>
      <c r="M19" s="1006"/>
    </row>
    <row r="20" spans="2:21" s="54" customFormat="1" ht="15" customHeight="1" x14ac:dyDescent="0.25">
      <c r="B20" s="103" t="s">
        <v>12</v>
      </c>
      <c r="C20" s="1010" t="s">
        <v>13</v>
      </c>
      <c r="D20" s="1011"/>
      <c r="E20" s="1011"/>
      <c r="F20" s="1011"/>
      <c r="G20" s="1011"/>
      <c r="H20" s="1012"/>
      <c r="I20" s="47"/>
      <c r="K20" s="1004"/>
      <c r="L20" s="1005"/>
      <c r="M20" s="1006"/>
    </row>
    <row r="21" spans="2:21" s="54" customFormat="1" ht="15" customHeight="1" x14ac:dyDescent="0.25">
      <c r="B21" s="103" t="s">
        <v>14</v>
      </c>
      <c r="C21" s="1010" t="s">
        <v>15</v>
      </c>
      <c r="D21" s="1011"/>
      <c r="E21" s="1011"/>
      <c r="F21" s="1011"/>
      <c r="G21" s="1011"/>
      <c r="H21" s="1012"/>
      <c r="I21" s="47"/>
      <c r="K21" s="1004"/>
      <c r="L21" s="1005"/>
      <c r="M21" s="1006"/>
    </row>
    <row r="22" spans="2:21" s="54" customFormat="1" ht="15" customHeight="1" x14ac:dyDescent="0.25">
      <c r="B22" s="103" t="s">
        <v>16</v>
      </c>
      <c r="C22" s="1013" t="s">
        <v>6</v>
      </c>
      <c r="D22" s="1014"/>
      <c r="E22" s="1014"/>
      <c r="F22" s="1014"/>
      <c r="G22" s="1014"/>
      <c r="H22" s="1015"/>
      <c r="I22" s="47"/>
      <c r="K22" s="1004"/>
      <c r="L22" s="1005"/>
      <c r="M22" s="1006"/>
    </row>
    <row r="23" spans="2:21" s="54" customFormat="1" ht="15" customHeight="1" x14ac:dyDescent="0.25">
      <c r="C23" s="1016" t="s">
        <v>8</v>
      </c>
      <c r="D23" s="1017"/>
      <c r="E23" s="1017"/>
      <c r="F23" s="1017"/>
      <c r="G23" s="1017"/>
      <c r="H23" s="1018"/>
      <c r="I23" s="47"/>
      <c r="K23" s="1004"/>
      <c r="L23" s="1005"/>
      <c r="M23" s="1006"/>
    </row>
    <row r="24" spans="2:21" s="54" customFormat="1" ht="15" customHeight="1" x14ac:dyDescent="0.25">
      <c r="D24" s="47"/>
      <c r="E24" s="47"/>
      <c r="F24" s="47"/>
      <c r="G24" s="47"/>
      <c r="H24" s="47"/>
      <c r="I24" s="47"/>
      <c r="K24" s="1007"/>
      <c r="L24" s="1008"/>
      <c r="M24" s="1009"/>
    </row>
    <row r="25" spans="2:21" s="54" customFormat="1" ht="15" customHeight="1" x14ac:dyDescent="0.25">
      <c r="B25" s="103" t="s">
        <v>17</v>
      </c>
      <c r="C25" s="901"/>
      <c r="E25" s="47"/>
      <c r="F25" s="47"/>
      <c r="G25" s="47"/>
      <c r="H25" s="47"/>
      <c r="I25" s="47"/>
    </row>
    <row r="26" spans="2:21" s="54" customFormat="1" ht="15" customHeight="1" x14ac:dyDescent="0.25">
      <c r="B26" s="103" t="s">
        <v>18</v>
      </c>
      <c r="C26" s="104">
        <f>C25/43560</f>
        <v>0</v>
      </c>
      <c r="E26" s="47"/>
      <c r="F26" s="47"/>
      <c r="G26" s="47"/>
      <c r="H26" s="47"/>
      <c r="I26" s="47"/>
    </row>
    <row r="27" spans="2:21" s="54" customFormat="1" ht="15" customHeight="1" x14ac:dyDescent="0.25">
      <c r="B27" s="103"/>
      <c r="C27" s="836"/>
      <c r="E27" s="47"/>
      <c r="F27" s="47"/>
      <c r="G27" s="47"/>
      <c r="H27" s="47"/>
      <c r="I27" s="47"/>
    </row>
    <row r="28" spans="2:21" s="54" customFormat="1" ht="15" customHeight="1" x14ac:dyDescent="0.25">
      <c r="B28" s="103" t="s">
        <v>19</v>
      </c>
      <c r="C28" s="902">
        <v>8</v>
      </c>
      <c r="E28" s="47"/>
      <c r="F28" s="47"/>
      <c r="G28" s="47"/>
      <c r="H28" s="47"/>
      <c r="I28" s="47"/>
    </row>
    <row r="29" spans="2:21" s="54" customFormat="1" ht="15" customHeight="1" x14ac:dyDescent="0.25">
      <c r="C29" s="47"/>
      <c r="E29" s="47"/>
      <c r="F29" s="47"/>
      <c r="G29" s="47"/>
      <c r="H29" s="47"/>
      <c r="I29" s="47"/>
    </row>
    <row r="30" spans="2:21" s="209" customFormat="1" ht="21" customHeight="1" x14ac:dyDescent="0.25">
      <c r="B30" s="207" t="s">
        <v>20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</row>
    <row r="31" spans="2:21" s="54" customFormat="1" ht="15" customHeight="1" x14ac:dyDescent="0.25">
      <c r="C31" s="47"/>
      <c r="D31" s="47"/>
      <c r="E31" s="47"/>
      <c r="F31" s="47"/>
      <c r="G31" s="47"/>
      <c r="H31" s="47"/>
      <c r="I31" s="47"/>
    </row>
    <row r="32" spans="2:21" s="54" customFormat="1" ht="41.45" customHeight="1" x14ac:dyDescent="0.25">
      <c r="B32" s="105"/>
      <c r="C32" s="106" t="s">
        <v>21</v>
      </c>
      <c r="D32" s="106" t="s">
        <v>22</v>
      </c>
      <c r="E32" s="106" t="s">
        <v>23</v>
      </c>
      <c r="F32" s="106" t="s">
        <v>24</v>
      </c>
      <c r="G32" s="106" t="s">
        <v>25</v>
      </c>
      <c r="H32" s="106" t="s">
        <v>26</v>
      </c>
      <c r="I32" s="106" t="s">
        <v>27</v>
      </c>
      <c r="J32" s="106" t="s">
        <v>28</v>
      </c>
      <c r="K32" s="107" t="s">
        <v>29</v>
      </c>
      <c r="L32" s="206" t="s">
        <v>30</v>
      </c>
      <c r="M32" s="108"/>
      <c r="N32" s="108"/>
      <c r="O32" s="108"/>
      <c r="P32" s="108"/>
      <c r="Q32" s="108"/>
      <c r="R32" s="108"/>
      <c r="S32" s="108"/>
      <c r="T32" s="108"/>
      <c r="U32" s="109"/>
    </row>
    <row r="33" spans="2:21" s="54" customFormat="1" ht="12.75" x14ac:dyDescent="0.25">
      <c r="B33" s="903" t="s">
        <v>31</v>
      </c>
      <c r="C33" s="904"/>
      <c r="D33" s="905"/>
      <c r="E33" s="905"/>
      <c r="F33" s="110" t="str">
        <f>IFERROR(E33/D33,"")</f>
        <v/>
      </c>
      <c r="G33" s="905"/>
      <c r="H33" s="908"/>
      <c r="I33" s="905"/>
      <c r="J33" s="905"/>
      <c r="K33" s="111">
        <f t="shared" ref="K33:K40" si="0">SUM(D33,J33)</f>
        <v>0</v>
      </c>
      <c r="L33" s="910"/>
      <c r="M33" s="112"/>
      <c r="N33" s="112"/>
      <c r="O33" s="112"/>
      <c r="P33" s="112"/>
      <c r="Q33" s="112"/>
      <c r="R33" s="112"/>
      <c r="S33" s="112"/>
      <c r="T33" s="112"/>
      <c r="U33" s="113"/>
    </row>
    <row r="34" spans="2:21" s="54" customFormat="1" ht="12.75" x14ac:dyDescent="0.25">
      <c r="B34" s="903" t="s">
        <v>32</v>
      </c>
      <c r="C34" s="904"/>
      <c r="D34" s="905"/>
      <c r="E34" s="905"/>
      <c r="F34" s="110" t="str">
        <f t="shared" ref="F34:F40" si="1">IFERROR(E34/D34,"")</f>
        <v/>
      </c>
      <c r="G34" s="905"/>
      <c r="H34" s="908"/>
      <c r="I34" s="905"/>
      <c r="J34" s="905"/>
      <c r="K34" s="111">
        <f t="shared" si="0"/>
        <v>0</v>
      </c>
      <c r="L34" s="910"/>
      <c r="M34" s="112"/>
      <c r="N34" s="112"/>
      <c r="O34" s="112"/>
      <c r="P34" s="112"/>
      <c r="Q34" s="112"/>
      <c r="R34" s="112"/>
      <c r="S34" s="112"/>
      <c r="T34" s="112"/>
      <c r="U34" s="113"/>
    </row>
    <row r="35" spans="2:21" s="54" customFormat="1" ht="12.75" x14ac:dyDescent="0.25">
      <c r="B35" s="903"/>
      <c r="C35" s="904"/>
      <c r="D35" s="905"/>
      <c r="E35" s="905"/>
      <c r="F35" s="110" t="str">
        <f t="shared" si="1"/>
        <v/>
      </c>
      <c r="G35" s="905"/>
      <c r="H35" s="908"/>
      <c r="I35" s="905"/>
      <c r="J35" s="905"/>
      <c r="K35" s="111">
        <f t="shared" si="0"/>
        <v>0</v>
      </c>
      <c r="L35" s="910"/>
      <c r="M35" s="112"/>
      <c r="N35" s="112"/>
      <c r="O35" s="112"/>
      <c r="P35" s="112"/>
      <c r="Q35" s="112"/>
      <c r="R35" s="112"/>
      <c r="S35" s="112"/>
      <c r="T35" s="112"/>
      <c r="U35" s="113"/>
    </row>
    <row r="36" spans="2:21" s="54" customFormat="1" ht="12.75" x14ac:dyDescent="0.25">
      <c r="B36" s="903"/>
      <c r="C36" s="904"/>
      <c r="D36" s="905"/>
      <c r="E36" s="905"/>
      <c r="F36" s="110" t="str">
        <f t="shared" si="1"/>
        <v/>
      </c>
      <c r="G36" s="905"/>
      <c r="H36" s="908"/>
      <c r="I36" s="905"/>
      <c r="J36" s="905"/>
      <c r="K36" s="111">
        <f t="shared" si="0"/>
        <v>0</v>
      </c>
      <c r="L36" s="910"/>
      <c r="M36" s="112"/>
      <c r="N36" s="112"/>
      <c r="O36" s="112"/>
      <c r="P36" s="112"/>
      <c r="Q36" s="112"/>
      <c r="R36" s="112"/>
      <c r="S36" s="112"/>
      <c r="T36" s="112"/>
      <c r="U36" s="113"/>
    </row>
    <row r="37" spans="2:21" s="54" customFormat="1" ht="12.75" x14ac:dyDescent="0.25">
      <c r="B37" s="903"/>
      <c r="C37" s="904"/>
      <c r="D37" s="905"/>
      <c r="E37" s="905"/>
      <c r="F37" s="110" t="str">
        <f t="shared" si="1"/>
        <v/>
      </c>
      <c r="G37" s="905"/>
      <c r="H37" s="908"/>
      <c r="I37" s="905"/>
      <c r="J37" s="905"/>
      <c r="K37" s="111">
        <f t="shared" si="0"/>
        <v>0</v>
      </c>
      <c r="L37" s="910"/>
      <c r="M37" s="112"/>
      <c r="N37" s="112"/>
      <c r="O37" s="112"/>
      <c r="P37" s="112"/>
      <c r="Q37" s="112"/>
      <c r="R37" s="112"/>
      <c r="S37" s="112"/>
      <c r="T37" s="112"/>
      <c r="U37" s="113"/>
    </row>
    <row r="38" spans="2:21" s="54" customFormat="1" ht="12.75" x14ac:dyDescent="0.25">
      <c r="B38" s="903"/>
      <c r="C38" s="904"/>
      <c r="D38" s="905"/>
      <c r="E38" s="905"/>
      <c r="F38" s="110" t="str">
        <f t="shared" si="1"/>
        <v/>
      </c>
      <c r="G38" s="905"/>
      <c r="H38" s="908"/>
      <c r="I38" s="905"/>
      <c r="J38" s="905"/>
      <c r="K38" s="111">
        <f t="shared" si="0"/>
        <v>0</v>
      </c>
      <c r="L38" s="910"/>
      <c r="M38" s="112"/>
      <c r="N38" s="112"/>
      <c r="O38" s="112"/>
      <c r="P38" s="112"/>
      <c r="Q38" s="112"/>
      <c r="R38" s="112"/>
      <c r="S38" s="112"/>
      <c r="T38" s="112"/>
      <c r="U38" s="113"/>
    </row>
    <row r="39" spans="2:21" s="54" customFormat="1" ht="12.75" x14ac:dyDescent="0.25">
      <c r="B39" s="903"/>
      <c r="C39" s="904"/>
      <c r="D39" s="905"/>
      <c r="E39" s="905"/>
      <c r="F39" s="110" t="str">
        <f t="shared" si="1"/>
        <v/>
      </c>
      <c r="G39" s="905"/>
      <c r="H39" s="908"/>
      <c r="I39" s="905"/>
      <c r="J39" s="905"/>
      <c r="K39" s="111">
        <f t="shared" si="0"/>
        <v>0</v>
      </c>
      <c r="L39" s="910"/>
      <c r="M39" s="112"/>
      <c r="N39" s="112"/>
      <c r="O39" s="112"/>
      <c r="P39" s="112"/>
      <c r="Q39" s="112"/>
      <c r="R39" s="112"/>
      <c r="S39" s="112"/>
      <c r="T39" s="112"/>
      <c r="U39" s="113"/>
    </row>
    <row r="40" spans="2:21" s="54" customFormat="1" ht="12.75" x14ac:dyDescent="0.25">
      <c r="B40" s="969"/>
      <c r="C40" s="906"/>
      <c r="D40" s="907"/>
      <c r="E40" s="907"/>
      <c r="F40" s="110" t="str">
        <f t="shared" si="1"/>
        <v/>
      </c>
      <c r="G40" s="907"/>
      <c r="H40" s="909"/>
      <c r="I40" s="907"/>
      <c r="J40" s="907"/>
      <c r="K40" s="114">
        <f t="shared" si="0"/>
        <v>0</v>
      </c>
      <c r="L40" s="911"/>
      <c r="M40" s="115"/>
      <c r="N40" s="115"/>
      <c r="O40" s="115"/>
      <c r="P40" s="115"/>
      <c r="Q40" s="115"/>
      <c r="R40" s="115"/>
      <c r="S40" s="115"/>
      <c r="T40" s="115"/>
      <c r="U40" s="116"/>
    </row>
    <row r="41" spans="2:21" s="54" customFormat="1" ht="12.75" x14ac:dyDescent="0.25">
      <c r="B41" s="117" t="s">
        <v>33</v>
      </c>
      <c r="C41" s="119">
        <f>SUM(C33:C40)</f>
        <v>0</v>
      </c>
      <c r="D41" s="118">
        <f>SUM(D33:D40)</f>
        <v>0</v>
      </c>
      <c r="E41" s="119">
        <f>SUM(E33:E40)</f>
        <v>0</v>
      </c>
      <c r="F41" s="229" t="str">
        <f>IFERROR(E41/D41,"")</f>
        <v/>
      </c>
      <c r="G41" s="119">
        <f>SUM(G33:G40)</f>
        <v>0</v>
      </c>
      <c r="H41" s="119"/>
      <c r="I41" s="119">
        <f>SUM(I33:I40)</f>
        <v>0</v>
      </c>
      <c r="J41" s="119">
        <f>SUM(J33:J40)</f>
        <v>0</v>
      </c>
      <c r="K41" s="119">
        <f>SUM(K33:K40)</f>
        <v>0</v>
      </c>
      <c r="L41" s="120"/>
      <c r="M41" s="120"/>
      <c r="N41" s="120"/>
      <c r="O41" s="120"/>
      <c r="P41" s="120"/>
      <c r="Q41" s="120"/>
      <c r="R41" s="120"/>
      <c r="S41" s="120"/>
      <c r="T41" s="120"/>
      <c r="U41" s="121"/>
    </row>
    <row r="42" spans="2:21" s="125" customFormat="1" ht="15" customHeight="1" x14ac:dyDescent="0.25">
      <c r="C42" s="216"/>
      <c r="D42" s="216"/>
      <c r="E42" s="216"/>
      <c r="F42" s="216"/>
      <c r="G42" s="217" t="str">
        <f>IF(G41=C62,"","ERROR - Units don't match Residential Program")</f>
        <v/>
      </c>
      <c r="H42" s="216"/>
      <c r="I42" s="216"/>
    </row>
    <row r="43" spans="2:21" s="125" customFormat="1" ht="15" customHeight="1" x14ac:dyDescent="0.25">
      <c r="C43" s="216"/>
      <c r="D43" s="216"/>
      <c r="E43" s="216"/>
      <c r="F43" s="216"/>
      <c r="G43" s="216"/>
      <c r="H43" s="216"/>
      <c r="I43" s="216"/>
    </row>
    <row r="44" spans="2:21" s="209" customFormat="1" ht="21" customHeight="1" x14ac:dyDescent="0.25">
      <c r="B44" s="207" t="s">
        <v>34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</row>
    <row r="45" spans="2:21" s="124" customFormat="1" ht="14.25" customHeight="1" x14ac:dyDescent="0.25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</row>
    <row r="46" spans="2:21" s="54" customFormat="1" ht="41.45" customHeight="1" x14ac:dyDescent="0.25">
      <c r="B46" s="105" t="s">
        <v>35</v>
      </c>
      <c r="C46" s="106" t="s">
        <v>25</v>
      </c>
      <c r="D46" s="106" t="s">
        <v>36</v>
      </c>
      <c r="E46" s="106" t="s">
        <v>37</v>
      </c>
      <c r="F46" s="106" t="s">
        <v>38</v>
      </c>
      <c r="G46" s="106" t="s">
        <v>39</v>
      </c>
      <c r="H46" s="106" t="s">
        <v>40</v>
      </c>
      <c r="I46" s="106" t="s">
        <v>41</v>
      </c>
      <c r="J46" s="106" t="s">
        <v>42</v>
      </c>
      <c r="K46" s="107" t="s">
        <v>43</v>
      </c>
      <c r="L46" s="206" t="s">
        <v>44</v>
      </c>
      <c r="M46" s="108"/>
      <c r="N46" s="108"/>
      <c r="O46" s="108"/>
      <c r="P46" s="108"/>
      <c r="Q46" s="108"/>
      <c r="R46" s="108"/>
      <c r="S46" s="108"/>
      <c r="T46" s="108"/>
      <c r="U46" s="109"/>
    </row>
    <row r="47" spans="2:21" s="54" customFormat="1" ht="12.75" x14ac:dyDescent="0.25">
      <c r="B47" s="912"/>
      <c r="C47" s="901"/>
      <c r="D47" s="218" t="str">
        <f>IFERROR(C47/$C$62,"")</f>
        <v/>
      </c>
      <c r="E47" s="901"/>
      <c r="F47" s="219">
        <f t="shared" ref="F47:F61" si="2">C47*E47</f>
        <v>0</v>
      </c>
      <c r="G47" s="901"/>
      <c r="H47" s="219">
        <f t="shared" ref="H47:H61" si="3">G47*C47</f>
        <v>0</v>
      </c>
      <c r="I47" s="915"/>
      <c r="J47" s="220">
        <f t="shared" ref="J47:J61" si="4">IFERROR(I47/G47,0)</f>
        <v>0</v>
      </c>
      <c r="K47" s="221">
        <f t="shared" ref="K47:K61" si="5">I47*C47</f>
        <v>0</v>
      </c>
      <c r="L47" s="917"/>
      <c r="M47" s="112"/>
      <c r="N47" s="112"/>
      <c r="O47" s="112"/>
      <c r="P47" s="112"/>
      <c r="Q47" s="112"/>
      <c r="R47" s="112"/>
      <c r="S47" s="112"/>
      <c r="T47" s="112"/>
      <c r="U47" s="113"/>
    </row>
    <row r="48" spans="2:21" s="54" customFormat="1" ht="12.75" x14ac:dyDescent="0.25">
      <c r="B48" s="912"/>
      <c r="C48" s="901"/>
      <c r="D48" s="218" t="str">
        <f t="shared" ref="D48:D61" si="6">IFERROR(C48/$C$62,"")</f>
        <v/>
      </c>
      <c r="E48" s="901"/>
      <c r="F48" s="219">
        <f t="shared" si="2"/>
        <v>0</v>
      </c>
      <c r="G48" s="901"/>
      <c r="H48" s="219">
        <f t="shared" si="3"/>
        <v>0</v>
      </c>
      <c r="I48" s="915"/>
      <c r="J48" s="220">
        <f t="shared" si="4"/>
        <v>0</v>
      </c>
      <c r="K48" s="221">
        <f t="shared" si="5"/>
        <v>0</v>
      </c>
      <c r="L48" s="917"/>
      <c r="M48" s="112"/>
      <c r="N48" s="112"/>
      <c r="O48" s="112"/>
      <c r="P48" s="112"/>
      <c r="Q48" s="112"/>
      <c r="R48" s="112"/>
      <c r="S48" s="112"/>
      <c r="T48" s="112"/>
      <c r="U48" s="113"/>
    </row>
    <row r="49" spans="2:21" s="54" customFormat="1" ht="12.75" x14ac:dyDescent="0.25">
      <c r="B49" s="912"/>
      <c r="C49" s="901"/>
      <c r="D49" s="218" t="str">
        <f t="shared" si="6"/>
        <v/>
      </c>
      <c r="E49" s="901"/>
      <c r="F49" s="219">
        <f t="shared" si="2"/>
        <v>0</v>
      </c>
      <c r="G49" s="901"/>
      <c r="H49" s="219">
        <f t="shared" si="3"/>
        <v>0</v>
      </c>
      <c r="I49" s="915"/>
      <c r="J49" s="220">
        <f t="shared" si="4"/>
        <v>0</v>
      </c>
      <c r="K49" s="221">
        <f t="shared" si="5"/>
        <v>0</v>
      </c>
      <c r="L49" s="917"/>
      <c r="M49" s="112"/>
      <c r="N49" s="112"/>
      <c r="O49" s="112"/>
      <c r="P49" s="112"/>
      <c r="Q49" s="112"/>
      <c r="R49" s="112"/>
      <c r="S49" s="112"/>
      <c r="T49" s="112"/>
      <c r="U49" s="113"/>
    </row>
    <row r="50" spans="2:21" s="54" customFormat="1" ht="12.75" x14ac:dyDescent="0.25">
      <c r="B50" s="912"/>
      <c r="C50" s="901"/>
      <c r="D50" s="218" t="str">
        <f t="shared" si="6"/>
        <v/>
      </c>
      <c r="E50" s="901"/>
      <c r="F50" s="219">
        <f t="shared" si="2"/>
        <v>0</v>
      </c>
      <c r="G50" s="901"/>
      <c r="H50" s="219">
        <f t="shared" si="3"/>
        <v>0</v>
      </c>
      <c r="I50" s="915"/>
      <c r="J50" s="220">
        <f t="shared" si="4"/>
        <v>0</v>
      </c>
      <c r="K50" s="221">
        <f t="shared" si="5"/>
        <v>0</v>
      </c>
      <c r="L50" s="917"/>
      <c r="M50" s="112"/>
      <c r="N50" s="112"/>
      <c r="O50" s="112"/>
      <c r="P50" s="112"/>
      <c r="Q50" s="112"/>
      <c r="R50" s="112"/>
      <c r="S50" s="112"/>
      <c r="T50" s="112"/>
      <c r="U50" s="113"/>
    </row>
    <row r="51" spans="2:21" s="54" customFormat="1" ht="12.75" x14ac:dyDescent="0.25">
      <c r="B51" s="912"/>
      <c r="C51" s="901"/>
      <c r="D51" s="218" t="str">
        <f t="shared" si="6"/>
        <v/>
      </c>
      <c r="E51" s="901"/>
      <c r="F51" s="219">
        <f t="shared" si="2"/>
        <v>0</v>
      </c>
      <c r="G51" s="901"/>
      <c r="H51" s="219">
        <f t="shared" si="3"/>
        <v>0</v>
      </c>
      <c r="I51" s="915"/>
      <c r="J51" s="220">
        <f t="shared" si="4"/>
        <v>0</v>
      </c>
      <c r="K51" s="221">
        <f t="shared" si="5"/>
        <v>0</v>
      </c>
      <c r="L51" s="917"/>
      <c r="M51" s="112"/>
      <c r="N51" s="112"/>
      <c r="O51" s="112"/>
      <c r="P51" s="112"/>
      <c r="Q51" s="112"/>
      <c r="R51" s="112"/>
      <c r="S51" s="112"/>
      <c r="T51" s="112"/>
      <c r="U51" s="113"/>
    </row>
    <row r="52" spans="2:21" s="54" customFormat="1" ht="12.75" x14ac:dyDescent="0.25">
      <c r="B52" s="912"/>
      <c r="C52" s="901"/>
      <c r="D52" s="218" t="str">
        <f t="shared" si="6"/>
        <v/>
      </c>
      <c r="E52" s="901"/>
      <c r="F52" s="219">
        <f t="shared" si="2"/>
        <v>0</v>
      </c>
      <c r="G52" s="901"/>
      <c r="H52" s="219">
        <f t="shared" si="3"/>
        <v>0</v>
      </c>
      <c r="I52" s="915"/>
      <c r="J52" s="220">
        <f t="shared" si="4"/>
        <v>0</v>
      </c>
      <c r="K52" s="221">
        <f t="shared" si="5"/>
        <v>0</v>
      </c>
      <c r="L52" s="917"/>
      <c r="M52" s="112"/>
      <c r="N52" s="112"/>
      <c r="O52" s="112"/>
      <c r="P52" s="112"/>
      <c r="Q52" s="112"/>
      <c r="R52" s="112"/>
      <c r="S52" s="112"/>
      <c r="T52" s="112"/>
      <c r="U52" s="113"/>
    </row>
    <row r="53" spans="2:21" s="54" customFormat="1" ht="12.75" x14ac:dyDescent="0.25">
      <c r="B53" s="912"/>
      <c r="C53" s="901"/>
      <c r="D53" s="218" t="str">
        <f t="shared" si="6"/>
        <v/>
      </c>
      <c r="E53" s="901"/>
      <c r="F53" s="219">
        <f t="shared" si="2"/>
        <v>0</v>
      </c>
      <c r="G53" s="901"/>
      <c r="H53" s="219">
        <f t="shared" si="3"/>
        <v>0</v>
      </c>
      <c r="I53" s="915"/>
      <c r="J53" s="220">
        <f t="shared" si="4"/>
        <v>0</v>
      </c>
      <c r="K53" s="221">
        <f t="shared" si="5"/>
        <v>0</v>
      </c>
      <c r="L53" s="917"/>
      <c r="M53" s="112"/>
      <c r="N53" s="112"/>
      <c r="O53" s="112"/>
      <c r="P53" s="112"/>
      <c r="Q53" s="112"/>
      <c r="R53" s="112"/>
      <c r="S53" s="112"/>
      <c r="T53" s="112"/>
      <c r="U53" s="113"/>
    </row>
    <row r="54" spans="2:21" s="54" customFormat="1" ht="12.75" x14ac:dyDescent="0.25">
      <c r="B54" s="912"/>
      <c r="C54" s="901"/>
      <c r="D54" s="218" t="str">
        <f t="shared" si="6"/>
        <v/>
      </c>
      <c r="E54" s="901"/>
      <c r="F54" s="219">
        <f t="shared" si="2"/>
        <v>0</v>
      </c>
      <c r="G54" s="901"/>
      <c r="H54" s="219">
        <f t="shared" si="3"/>
        <v>0</v>
      </c>
      <c r="I54" s="915"/>
      <c r="J54" s="220">
        <f t="shared" si="4"/>
        <v>0</v>
      </c>
      <c r="K54" s="221">
        <f t="shared" si="5"/>
        <v>0</v>
      </c>
      <c r="L54" s="917"/>
      <c r="M54" s="112"/>
      <c r="N54" s="112"/>
      <c r="O54" s="112"/>
      <c r="P54" s="112"/>
      <c r="Q54" s="112"/>
      <c r="R54" s="112"/>
      <c r="S54" s="112"/>
      <c r="T54" s="112"/>
      <c r="U54" s="113"/>
    </row>
    <row r="55" spans="2:21" s="54" customFormat="1" ht="12.75" x14ac:dyDescent="0.25">
      <c r="B55" s="912"/>
      <c r="C55" s="901"/>
      <c r="D55" s="218" t="str">
        <f t="shared" si="6"/>
        <v/>
      </c>
      <c r="E55" s="901"/>
      <c r="F55" s="219">
        <f t="shared" si="2"/>
        <v>0</v>
      </c>
      <c r="G55" s="901"/>
      <c r="H55" s="219">
        <f t="shared" si="3"/>
        <v>0</v>
      </c>
      <c r="I55" s="915"/>
      <c r="J55" s="220">
        <f t="shared" si="4"/>
        <v>0</v>
      </c>
      <c r="K55" s="221">
        <f t="shared" si="5"/>
        <v>0</v>
      </c>
      <c r="L55" s="917"/>
      <c r="M55" s="112"/>
      <c r="N55" s="112"/>
      <c r="O55" s="112"/>
      <c r="P55" s="112"/>
      <c r="Q55" s="112"/>
      <c r="R55" s="112"/>
      <c r="S55" s="112"/>
      <c r="T55" s="112"/>
      <c r="U55" s="113"/>
    </row>
    <row r="56" spans="2:21" s="54" customFormat="1" ht="12.75" x14ac:dyDescent="0.25">
      <c r="B56" s="912"/>
      <c r="C56" s="901"/>
      <c r="D56" s="218" t="str">
        <f t="shared" si="6"/>
        <v/>
      </c>
      <c r="E56" s="901"/>
      <c r="F56" s="219">
        <f t="shared" si="2"/>
        <v>0</v>
      </c>
      <c r="G56" s="901"/>
      <c r="H56" s="219">
        <f t="shared" si="3"/>
        <v>0</v>
      </c>
      <c r="I56" s="915"/>
      <c r="J56" s="220">
        <f t="shared" si="4"/>
        <v>0</v>
      </c>
      <c r="K56" s="221">
        <f t="shared" si="5"/>
        <v>0</v>
      </c>
      <c r="L56" s="917"/>
      <c r="M56" s="112"/>
      <c r="N56" s="112"/>
      <c r="O56" s="112"/>
      <c r="P56" s="112"/>
      <c r="Q56" s="112"/>
      <c r="R56" s="112"/>
      <c r="S56" s="112"/>
      <c r="T56" s="112"/>
      <c r="U56" s="113"/>
    </row>
    <row r="57" spans="2:21" s="54" customFormat="1" ht="12.75" x14ac:dyDescent="0.25">
      <c r="B57" s="912"/>
      <c r="C57" s="901"/>
      <c r="D57" s="218" t="str">
        <f t="shared" si="6"/>
        <v/>
      </c>
      <c r="E57" s="901"/>
      <c r="F57" s="219">
        <f t="shared" si="2"/>
        <v>0</v>
      </c>
      <c r="G57" s="901"/>
      <c r="H57" s="219">
        <f t="shared" si="3"/>
        <v>0</v>
      </c>
      <c r="I57" s="915"/>
      <c r="J57" s="220">
        <f t="shared" si="4"/>
        <v>0</v>
      </c>
      <c r="K57" s="221">
        <f t="shared" si="5"/>
        <v>0</v>
      </c>
      <c r="L57" s="917"/>
      <c r="M57" s="112"/>
      <c r="N57" s="112"/>
      <c r="O57" s="112"/>
      <c r="P57" s="112"/>
      <c r="Q57" s="112"/>
      <c r="R57" s="112"/>
      <c r="S57" s="112"/>
      <c r="T57" s="112"/>
      <c r="U57" s="113"/>
    </row>
    <row r="58" spans="2:21" s="54" customFormat="1" ht="12.75" x14ac:dyDescent="0.25">
      <c r="B58" s="912"/>
      <c r="C58" s="901"/>
      <c r="D58" s="218" t="str">
        <f t="shared" si="6"/>
        <v/>
      </c>
      <c r="E58" s="901"/>
      <c r="F58" s="219">
        <f t="shared" si="2"/>
        <v>0</v>
      </c>
      <c r="G58" s="901"/>
      <c r="H58" s="219">
        <f t="shared" si="3"/>
        <v>0</v>
      </c>
      <c r="I58" s="915"/>
      <c r="J58" s="220">
        <f t="shared" si="4"/>
        <v>0</v>
      </c>
      <c r="K58" s="221">
        <f t="shared" si="5"/>
        <v>0</v>
      </c>
      <c r="L58" s="917"/>
      <c r="M58" s="112"/>
      <c r="N58" s="112"/>
      <c r="O58" s="112"/>
      <c r="P58" s="112"/>
      <c r="Q58" s="112"/>
      <c r="R58" s="112"/>
      <c r="S58" s="112"/>
      <c r="T58" s="112"/>
      <c r="U58" s="113"/>
    </row>
    <row r="59" spans="2:21" s="54" customFormat="1" ht="12.75" x14ac:dyDescent="0.25">
      <c r="B59" s="912"/>
      <c r="C59" s="901"/>
      <c r="D59" s="218" t="str">
        <f t="shared" si="6"/>
        <v/>
      </c>
      <c r="E59" s="901"/>
      <c r="F59" s="219">
        <f t="shared" si="2"/>
        <v>0</v>
      </c>
      <c r="G59" s="901"/>
      <c r="H59" s="219">
        <f t="shared" si="3"/>
        <v>0</v>
      </c>
      <c r="I59" s="915"/>
      <c r="J59" s="220">
        <f t="shared" si="4"/>
        <v>0</v>
      </c>
      <c r="K59" s="221">
        <f t="shared" si="5"/>
        <v>0</v>
      </c>
      <c r="L59" s="917"/>
      <c r="M59" s="112"/>
      <c r="N59" s="112"/>
      <c r="O59" s="112"/>
      <c r="P59" s="112"/>
      <c r="Q59" s="112"/>
      <c r="R59" s="112"/>
      <c r="S59" s="112"/>
      <c r="T59" s="112"/>
      <c r="U59" s="113"/>
    </row>
    <row r="60" spans="2:21" s="54" customFormat="1" ht="12.75" x14ac:dyDescent="0.25">
      <c r="B60" s="912"/>
      <c r="C60" s="901"/>
      <c r="D60" s="218" t="str">
        <f t="shared" si="6"/>
        <v/>
      </c>
      <c r="E60" s="901"/>
      <c r="F60" s="219">
        <f t="shared" si="2"/>
        <v>0</v>
      </c>
      <c r="G60" s="901"/>
      <c r="H60" s="219">
        <f t="shared" si="3"/>
        <v>0</v>
      </c>
      <c r="I60" s="915"/>
      <c r="J60" s="220">
        <f t="shared" si="4"/>
        <v>0</v>
      </c>
      <c r="K60" s="221">
        <f t="shared" si="5"/>
        <v>0</v>
      </c>
      <c r="L60" s="917"/>
      <c r="M60" s="112"/>
      <c r="N60" s="112"/>
      <c r="O60" s="112"/>
      <c r="P60" s="112"/>
      <c r="Q60" s="112"/>
      <c r="R60" s="112"/>
      <c r="S60" s="112"/>
      <c r="T60" s="112"/>
      <c r="U60" s="113"/>
    </row>
    <row r="61" spans="2:21" s="54" customFormat="1" ht="12.75" x14ac:dyDescent="0.25">
      <c r="B61" s="913"/>
      <c r="C61" s="914"/>
      <c r="D61" s="218" t="str">
        <f t="shared" si="6"/>
        <v/>
      </c>
      <c r="E61" s="914"/>
      <c r="F61" s="222">
        <f t="shared" si="2"/>
        <v>0</v>
      </c>
      <c r="G61" s="914"/>
      <c r="H61" s="219">
        <f t="shared" si="3"/>
        <v>0</v>
      </c>
      <c r="I61" s="916"/>
      <c r="J61" s="220">
        <f t="shared" si="4"/>
        <v>0</v>
      </c>
      <c r="K61" s="221">
        <f t="shared" si="5"/>
        <v>0</v>
      </c>
      <c r="L61" s="917"/>
      <c r="M61" s="115"/>
      <c r="N61" s="115"/>
      <c r="O61" s="115"/>
      <c r="P61" s="115"/>
      <c r="Q61" s="115"/>
      <c r="R61" s="115"/>
      <c r="S61" s="115"/>
      <c r="T61" s="115"/>
      <c r="U61" s="116"/>
    </row>
    <row r="62" spans="2:21" s="54" customFormat="1" ht="12.75" x14ac:dyDescent="0.25">
      <c r="B62" s="117" t="s">
        <v>45</v>
      </c>
      <c r="C62" s="119">
        <f>SUM(C47:C61)</f>
        <v>0</v>
      </c>
      <c r="D62" s="223">
        <f>SUM(D47:D61)</f>
        <v>0</v>
      </c>
      <c r="E62" s="224">
        <f>IFERROR(F62/C62,0)</f>
        <v>0</v>
      </c>
      <c r="F62" s="119">
        <f>SUM(F47:F61)</f>
        <v>0</v>
      </c>
      <c r="G62" s="224">
        <f>IFERROR(H62/C62,0)</f>
        <v>0</v>
      </c>
      <c r="H62" s="119">
        <f>SUM(H47:H61)</f>
        <v>0</v>
      </c>
      <c r="I62" s="225">
        <f>IFERROR(K62/C62,0)</f>
        <v>0</v>
      </c>
      <c r="J62" s="226">
        <f>IFERROR(K62/H62,0)</f>
        <v>0</v>
      </c>
      <c r="K62" s="120">
        <f>SUM(K47:K61)</f>
        <v>0</v>
      </c>
      <c r="L62" s="120"/>
      <c r="M62" s="120"/>
      <c r="N62" s="120"/>
      <c r="O62" s="120"/>
      <c r="P62" s="120"/>
      <c r="Q62" s="120"/>
      <c r="R62" s="120"/>
      <c r="S62" s="120"/>
      <c r="T62" s="120"/>
      <c r="U62" s="121"/>
    </row>
    <row r="63" spans="2:21" s="6" customFormat="1" ht="15" customHeight="1" x14ac:dyDescent="0.25"/>
    <row r="158" spans="3:9" s="6" customFormat="1" ht="15" customHeight="1" x14ac:dyDescent="0.25">
      <c r="C158" s="5"/>
      <c r="D158" s="5"/>
      <c r="E158" s="5"/>
      <c r="F158" s="5"/>
      <c r="G158" s="5"/>
      <c r="H158" s="5"/>
      <c r="I158" s="5"/>
    </row>
    <row r="159" spans="3:9" s="6" customFormat="1" ht="15" customHeight="1" x14ac:dyDescent="0.25">
      <c r="C159" s="5"/>
      <c r="D159" s="5"/>
      <c r="E159" s="5"/>
      <c r="F159" s="5"/>
      <c r="G159" s="5"/>
      <c r="H159" s="5"/>
      <c r="I159" s="5"/>
    </row>
    <row r="160" spans="3:9" ht="15" customHeight="1" x14ac:dyDescent="0.2"/>
  </sheetData>
  <sheetProtection sheet="1" objects="1" scenarios="1" selectLockedCells="1"/>
  <mergeCells count="10">
    <mergeCell ref="K15:M24"/>
    <mergeCell ref="C21:H21"/>
    <mergeCell ref="C22:H22"/>
    <mergeCell ref="C23:H23"/>
    <mergeCell ref="C14:H14"/>
    <mergeCell ref="C16:H16"/>
    <mergeCell ref="C20:H20"/>
    <mergeCell ref="C15:H15"/>
    <mergeCell ref="C17:H17"/>
    <mergeCell ref="C18:H18"/>
  </mergeCells>
  <conditionalFormatting sqref="F47:F61">
    <cfRule type="cellIs" dxfId="51" priority="14" operator="equal">
      <formula>0</formula>
    </cfRule>
  </conditionalFormatting>
  <conditionalFormatting sqref="H47:H61">
    <cfRule type="cellIs" dxfId="50" priority="11" operator="equal">
      <formula>0</formula>
    </cfRule>
  </conditionalFormatting>
  <conditionalFormatting sqref="J47:U61">
    <cfRule type="cellIs" dxfId="49" priority="9" operator="equal">
      <formula>0</formula>
    </cfRule>
  </conditionalFormatting>
  <conditionalFormatting sqref="L33:U40 D47:D61">
    <cfRule type="cellIs" dxfId="48" priority="15" operator="equal">
      <formula>0</formula>
    </cfRule>
  </conditionalFormatting>
  <dataValidations count="1">
    <dataValidation type="list" allowBlank="1" showInputMessage="1" showErrorMessage="1" sqref="H33:H40" xr:uid="{CA4B3B2B-FCF2-4AF9-A669-8F70484106A4}">
      <formula1>Binary</formula1>
    </dataValidation>
  </dataValidations>
  <pageMargins left="0.7" right="0.7" top="0.75" bottom="0.75" header="0.3" footer="0.3"/>
  <ignoredErrors>
    <ignoredError sqref="F4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044C-B8BA-4547-AF04-1F856319907E}">
  <sheetPr>
    <tabColor theme="5" tint="0.39997558519241921"/>
  </sheetPr>
  <dimension ref="B2:H80"/>
  <sheetViews>
    <sheetView zoomScale="80" zoomScaleNormal="80" workbookViewId="0">
      <selection activeCell="G17" sqref="G17"/>
    </sheetView>
  </sheetViews>
  <sheetFormatPr defaultColWidth="9.140625" defaultRowHeight="15" x14ac:dyDescent="0.25"/>
  <cols>
    <col min="1" max="1" width="6.5703125" style="1" customWidth="1"/>
    <col min="2" max="2" width="48.42578125" style="3" customWidth="1"/>
    <col min="3" max="3" width="17.42578125" style="2" customWidth="1"/>
    <col min="4" max="6" width="12.85546875" style="2" customWidth="1"/>
    <col min="7" max="7" width="84" style="3" customWidth="1"/>
    <col min="8" max="8" width="9.140625" style="1" customWidth="1"/>
    <col min="9" max="9" width="55.140625" style="1" customWidth="1"/>
    <col min="10" max="10" width="15.5703125" style="1" customWidth="1"/>
    <col min="11" max="13" width="10.42578125" style="1" customWidth="1"/>
    <col min="14" max="18" width="11.140625" style="1" customWidth="1"/>
    <col min="19" max="19" width="12" style="1" customWidth="1"/>
    <col min="20" max="23" width="11.140625" style="1" customWidth="1"/>
    <col min="24" max="24" width="13.140625" style="1" customWidth="1"/>
    <col min="25" max="25" width="111.5703125" style="1" customWidth="1"/>
    <col min="26" max="26" width="20.140625" style="1" customWidth="1"/>
    <col min="27" max="16384" width="9.140625" style="1"/>
  </cols>
  <sheetData>
    <row r="2" spans="2:8" ht="20.25" x14ac:dyDescent="0.25">
      <c r="E2" s="17" t="str">
        <f>'Dev Program'!$G$3</f>
        <v>REVOLVING LOAN FUND PROGRAM</v>
      </c>
      <c r="F2"/>
      <c r="G2"/>
      <c r="H2"/>
    </row>
    <row r="3" spans="2:8" x14ac:dyDescent="0.25">
      <c r="E3" s="16"/>
      <c r="F3"/>
      <c r="G3"/>
      <c r="H3"/>
    </row>
    <row r="4" spans="2:8" x14ac:dyDescent="0.25">
      <c r="E4" s="31" t="s">
        <v>46</v>
      </c>
      <c r="F4" s="32" t="str">
        <f>'Dev Program'!$C$14</f>
        <v>Applicant Name</v>
      </c>
      <c r="G4" s="33"/>
      <c r="H4"/>
    </row>
    <row r="5" spans="2:8" x14ac:dyDescent="0.25">
      <c r="E5" s="34" t="s">
        <v>12</v>
      </c>
      <c r="F5" s="35" t="str">
        <f>'Dev Program'!$C$20</f>
        <v>Project Name</v>
      </c>
      <c r="G5" s="36"/>
      <c r="H5"/>
    </row>
    <row r="6" spans="2:8" x14ac:dyDescent="0.25">
      <c r="E6" s="37" t="s">
        <v>47</v>
      </c>
      <c r="F6" s="38" t="str">
        <f>'Dev Program'!$C$21</f>
        <v>Brief Description of Project (e.g. XX-Unit Infill Multifamily Project)</v>
      </c>
      <c r="G6" s="39"/>
      <c r="H6"/>
    </row>
    <row r="7" spans="2:8" x14ac:dyDescent="0.25">
      <c r="E7" s="31" t="s">
        <v>48</v>
      </c>
      <c r="F7" s="32" t="str">
        <f>'Dev Program'!$C$22</f>
        <v>Number / Street</v>
      </c>
      <c r="G7" s="33"/>
      <c r="H7"/>
    </row>
    <row r="8" spans="2:8" x14ac:dyDescent="0.25">
      <c r="E8" s="33"/>
      <c r="F8" s="32" t="str">
        <f>'Dev Program'!$C$23</f>
        <v>City, State, ZIP</v>
      </c>
      <c r="G8" s="33"/>
      <c r="H8"/>
    </row>
    <row r="9" spans="2:8" x14ac:dyDescent="0.25">
      <c r="H9"/>
    </row>
    <row r="10" spans="2:8" x14ac:dyDescent="0.25">
      <c r="H10"/>
    </row>
    <row r="11" spans="2:8" x14ac:dyDescent="0.25">
      <c r="B11" s="714" t="s">
        <v>49</v>
      </c>
      <c r="C11" s="767">
        <f>'Dev Program'!$C$62</f>
        <v>0</v>
      </c>
    </row>
    <row r="12" spans="2:8" x14ac:dyDescent="0.25">
      <c r="B12" s="714" t="s">
        <v>50</v>
      </c>
      <c r="C12" s="767">
        <f>'Dev Program'!$D$41</f>
        <v>0</v>
      </c>
    </row>
    <row r="14" spans="2:8" s="210" customFormat="1" ht="39" customHeight="1" x14ac:dyDescent="0.25">
      <c r="B14" s="667" t="s">
        <v>51</v>
      </c>
      <c r="C14" s="668" t="s">
        <v>52</v>
      </c>
      <c r="D14" s="668" t="s">
        <v>53</v>
      </c>
      <c r="E14" s="669" t="s">
        <v>54</v>
      </c>
      <c r="F14" s="669" t="s">
        <v>55</v>
      </c>
      <c r="G14" s="670" t="s">
        <v>56</v>
      </c>
      <c r="H14" s="1"/>
    </row>
    <row r="15" spans="2:8" s="126" customFormat="1" x14ac:dyDescent="0.25">
      <c r="B15" s="671"/>
      <c r="C15" s="127"/>
      <c r="D15" s="127"/>
      <c r="E15" s="672"/>
      <c r="F15" s="128"/>
      <c r="G15" s="673"/>
      <c r="H15" s="1"/>
    </row>
    <row r="16" spans="2:8" s="126" customFormat="1" ht="15.75" x14ac:dyDescent="0.25">
      <c r="B16" s="674" t="s">
        <v>57</v>
      </c>
      <c r="C16" s="127"/>
      <c r="D16" s="127"/>
      <c r="E16" s="675"/>
      <c r="F16" s="129"/>
      <c r="G16" s="673"/>
      <c r="H16" s="1"/>
    </row>
    <row r="17" spans="2:8" s="126" customFormat="1" ht="12.95" customHeight="1" x14ac:dyDescent="0.25">
      <c r="B17" s="676" t="s">
        <v>58</v>
      </c>
      <c r="C17" s="920">
        <v>0</v>
      </c>
      <c r="D17" s="677">
        <f>IFERROR(C17/$C$77,0)</f>
        <v>0</v>
      </c>
      <c r="E17" s="678">
        <f>IFERROR($C17/$C$11,0)</f>
        <v>0</v>
      </c>
      <c r="F17" s="679">
        <f>IFERROR($C17/$C$12,0)</f>
        <v>0</v>
      </c>
      <c r="G17" s="922"/>
      <c r="H17" s="1"/>
    </row>
    <row r="18" spans="2:8" s="126" customFormat="1" ht="12.95" customHeight="1" x14ac:dyDescent="0.25">
      <c r="B18" s="680" t="s">
        <v>59</v>
      </c>
      <c r="C18" s="921">
        <v>0</v>
      </c>
      <c r="D18" s="681">
        <f t="shared" ref="D18:D77" si="0">IFERROR(C18/$C$77,0)</f>
        <v>0</v>
      </c>
      <c r="E18" s="682">
        <f t="shared" ref="E18:E77" si="1">IFERROR($C18/$C$11,0)</f>
        <v>0</v>
      </c>
      <c r="F18" s="683">
        <f t="shared" ref="F18:F77" si="2">IFERROR($C18/$C$12,0)</f>
        <v>0</v>
      </c>
      <c r="G18" s="923"/>
      <c r="H18" s="1"/>
    </row>
    <row r="19" spans="2:8" s="126" customFormat="1" ht="12.95" customHeight="1" x14ac:dyDescent="0.25">
      <c r="B19" s="918" t="s">
        <v>60</v>
      </c>
      <c r="C19" s="919">
        <v>0</v>
      </c>
      <c r="D19" s="684">
        <f t="shared" si="0"/>
        <v>0</v>
      </c>
      <c r="E19" s="685">
        <f t="shared" si="1"/>
        <v>0</v>
      </c>
      <c r="F19" s="686">
        <f t="shared" si="2"/>
        <v>0</v>
      </c>
      <c r="G19" s="924"/>
      <c r="H19" s="1"/>
    </row>
    <row r="20" spans="2:8" s="126" customFormat="1" ht="12.95" customHeight="1" x14ac:dyDescent="0.25">
      <c r="B20" s="687" t="s">
        <v>61</v>
      </c>
      <c r="C20" s="688">
        <f>SUM(C17:C19)</f>
        <v>0</v>
      </c>
      <c r="D20" s="689">
        <f t="shared" si="0"/>
        <v>0</v>
      </c>
      <c r="E20" s="690">
        <f t="shared" si="1"/>
        <v>0</v>
      </c>
      <c r="F20" s="691">
        <f t="shared" si="2"/>
        <v>0</v>
      </c>
      <c r="G20" s="692"/>
      <c r="H20" s="1"/>
    </row>
    <row r="21" spans="2:8" s="126" customFormat="1" x14ac:dyDescent="0.25">
      <c r="B21" s="671"/>
      <c r="C21" s="130"/>
      <c r="D21" s="127"/>
      <c r="E21" s="693"/>
      <c r="F21" s="694"/>
      <c r="G21" s="673"/>
      <c r="H21" s="1"/>
    </row>
    <row r="22" spans="2:8" s="126" customFormat="1" ht="15.75" x14ac:dyDescent="0.25">
      <c r="B22" s="674" t="s">
        <v>62</v>
      </c>
      <c r="C22" s="127"/>
      <c r="D22" s="127"/>
      <c r="E22" s="675"/>
      <c r="F22" s="129"/>
      <c r="G22" s="673"/>
      <c r="H22" s="1"/>
    </row>
    <row r="23" spans="2:8" s="126" customFormat="1" ht="12.95" customHeight="1" x14ac:dyDescent="0.25">
      <c r="B23" s="676" t="s">
        <v>63</v>
      </c>
      <c r="C23" s="920">
        <v>0</v>
      </c>
      <c r="D23" s="677">
        <f t="shared" si="0"/>
        <v>0</v>
      </c>
      <c r="E23" s="678">
        <f t="shared" si="1"/>
        <v>0</v>
      </c>
      <c r="F23" s="679">
        <f t="shared" si="2"/>
        <v>0</v>
      </c>
      <c r="G23" s="922"/>
      <c r="H23" s="1"/>
    </row>
    <row r="24" spans="2:8" s="126" customFormat="1" ht="12.95" customHeight="1" x14ac:dyDescent="0.25">
      <c r="B24" s="680" t="s">
        <v>64</v>
      </c>
      <c r="C24" s="921">
        <v>0</v>
      </c>
      <c r="D24" s="681">
        <f t="shared" si="0"/>
        <v>0</v>
      </c>
      <c r="E24" s="682">
        <f t="shared" si="1"/>
        <v>0</v>
      </c>
      <c r="F24" s="683">
        <f t="shared" si="2"/>
        <v>0</v>
      </c>
      <c r="G24" s="923"/>
      <c r="H24" s="1"/>
    </row>
    <row r="25" spans="2:8" s="126" customFormat="1" ht="12.95" customHeight="1" x14ac:dyDescent="0.25">
      <c r="B25" s="680" t="s">
        <v>65</v>
      </c>
      <c r="C25" s="921">
        <v>0</v>
      </c>
      <c r="D25" s="681">
        <f t="shared" si="0"/>
        <v>0</v>
      </c>
      <c r="E25" s="682">
        <f t="shared" si="1"/>
        <v>0</v>
      </c>
      <c r="F25" s="683">
        <f t="shared" si="2"/>
        <v>0</v>
      </c>
      <c r="G25" s="923"/>
      <c r="H25" s="1"/>
    </row>
    <row r="26" spans="2:8" s="126" customFormat="1" ht="12.95" customHeight="1" x14ac:dyDescent="0.25">
      <c r="B26" s="680" t="s">
        <v>66</v>
      </c>
      <c r="C26" s="921">
        <v>0</v>
      </c>
      <c r="D26" s="681">
        <f t="shared" si="0"/>
        <v>0</v>
      </c>
      <c r="E26" s="682">
        <f t="shared" si="1"/>
        <v>0</v>
      </c>
      <c r="F26" s="683">
        <f t="shared" si="2"/>
        <v>0</v>
      </c>
      <c r="G26" s="923"/>
      <c r="H26" s="1"/>
    </row>
    <row r="27" spans="2:8" s="126" customFormat="1" ht="12.95" customHeight="1" x14ac:dyDescent="0.25">
      <c r="B27" s="680" t="s">
        <v>67</v>
      </c>
      <c r="C27" s="921">
        <v>0</v>
      </c>
      <c r="D27" s="681">
        <f t="shared" si="0"/>
        <v>0</v>
      </c>
      <c r="E27" s="682">
        <f t="shared" si="1"/>
        <v>0</v>
      </c>
      <c r="F27" s="683">
        <f t="shared" si="2"/>
        <v>0</v>
      </c>
      <c r="G27" s="923"/>
      <c r="H27" s="1"/>
    </row>
    <row r="28" spans="2:8" s="126" customFormat="1" ht="12.95" customHeight="1" x14ac:dyDescent="0.25">
      <c r="B28" s="680" t="s">
        <v>68</v>
      </c>
      <c r="C28" s="921">
        <v>0</v>
      </c>
      <c r="D28" s="681">
        <f t="shared" si="0"/>
        <v>0</v>
      </c>
      <c r="E28" s="682">
        <f t="shared" si="1"/>
        <v>0</v>
      </c>
      <c r="F28" s="683">
        <f t="shared" si="2"/>
        <v>0</v>
      </c>
      <c r="G28" s="923"/>
      <c r="H28" s="1"/>
    </row>
    <row r="29" spans="2:8" s="126" customFormat="1" ht="12.95" customHeight="1" x14ac:dyDescent="0.25">
      <c r="B29" s="680" t="s">
        <v>69</v>
      </c>
      <c r="C29" s="921">
        <v>0</v>
      </c>
      <c r="D29" s="681">
        <f t="shared" si="0"/>
        <v>0</v>
      </c>
      <c r="E29" s="682">
        <f t="shared" si="1"/>
        <v>0</v>
      </c>
      <c r="F29" s="683">
        <f t="shared" si="2"/>
        <v>0</v>
      </c>
      <c r="G29" s="923"/>
      <c r="H29" s="1"/>
    </row>
    <row r="30" spans="2:8" s="126" customFormat="1" ht="12.95" customHeight="1" x14ac:dyDescent="0.25">
      <c r="B30" s="680" t="s">
        <v>70</v>
      </c>
      <c r="C30" s="921">
        <v>0</v>
      </c>
      <c r="D30" s="681">
        <f t="shared" si="0"/>
        <v>0</v>
      </c>
      <c r="E30" s="682">
        <f t="shared" si="1"/>
        <v>0</v>
      </c>
      <c r="F30" s="683">
        <f t="shared" si="2"/>
        <v>0</v>
      </c>
      <c r="G30" s="923"/>
      <c r="H30" s="1"/>
    </row>
    <row r="31" spans="2:8" s="126" customFormat="1" ht="12.95" customHeight="1" x14ac:dyDescent="0.25">
      <c r="B31" s="680" t="s">
        <v>71</v>
      </c>
      <c r="C31" s="921">
        <v>0</v>
      </c>
      <c r="D31" s="681">
        <f t="shared" si="0"/>
        <v>0</v>
      </c>
      <c r="E31" s="682">
        <f t="shared" si="1"/>
        <v>0</v>
      </c>
      <c r="F31" s="683">
        <f t="shared" si="2"/>
        <v>0</v>
      </c>
      <c r="G31" s="923"/>
      <c r="H31" s="1"/>
    </row>
    <row r="32" spans="2:8" s="126" customFormat="1" ht="12.95" customHeight="1" x14ac:dyDescent="0.25">
      <c r="B32" s="925" t="s">
        <v>72</v>
      </c>
      <c r="C32" s="921">
        <v>0</v>
      </c>
      <c r="D32" s="681">
        <f t="shared" si="0"/>
        <v>0</v>
      </c>
      <c r="E32" s="682">
        <f t="shared" si="1"/>
        <v>0</v>
      </c>
      <c r="F32" s="683">
        <f t="shared" si="2"/>
        <v>0</v>
      </c>
      <c r="G32" s="923"/>
      <c r="H32" s="1"/>
    </row>
    <row r="33" spans="2:8" s="126" customFormat="1" ht="12.95" customHeight="1" x14ac:dyDescent="0.25">
      <c r="B33" s="925" t="s">
        <v>72</v>
      </c>
      <c r="C33" s="921">
        <v>0</v>
      </c>
      <c r="D33" s="681">
        <f t="shared" si="0"/>
        <v>0</v>
      </c>
      <c r="E33" s="682">
        <f t="shared" si="1"/>
        <v>0</v>
      </c>
      <c r="F33" s="683">
        <f t="shared" si="2"/>
        <v>0</v>
      </c>
      <c r="G33" s="923"/>
      <c r="H33" s="1"/>
    </row>
    <row r="34" spans="2:8" s="126" customFormat="1" ht="12.95" customHeight="1" x14ac:dyDescent="0.25">
      <c r="B34" s="695" t="s">
        <v>61</v>
      </c>
      <c r="C34" s="131">
        <f>SUM(C23:C33)</f>
        <v>0</v>
      </c>
      <c r="D34" s="132">
        <f t="shared" si="0"/>
        <v>0</v>
      </c>
      <c r="E34" s="696">
        <f t="shared" si="1"/>
        <v>0</v>
      </c>
      <c r="F34" s="697">
        <f t="shared" si="2"/>
        <v>0</v>
      </c>
      <c r="G34" s="692"/>
      <c r="H34" s="1"/>
    </row>
    <row r="35" spans="2:8" s="126" customFormat="1" ht="12.95" customHeight="1" x14ac:dyDescent="0.25">
      <c r="B35" s="671"/>
      <c r="C35" s="130"/>
      <c r="D35" s="127"/>
      <c r="E35" s="698"/>
      <c r="F35" s="699"/>
      <c r="G35" s="673"/>
      <c r="H35" s="1"/>
    </row>
    <row r="36" spans="2:8" s="126" customFormat="1" ht="15.75" x14ac:dyDescent="0.25">
      <c r="B36" s="674" t="s">
        <v>73</v>
      </c>
      <c r="C36" s="127"/>
      <c r="D36" s="127"/>
      <c r="E36" s="675"/>
      <c r="F36" s="129"/>
      <c r="G36" s="673"/>
      <c r="H36" s="1"/>
    </row>
    <row r="37" spans="2:8" s="126" customFormat="1" ht="12.95" customHeight="1" x14ac:dyDescent="0.25">
      <c r="B37" s="676" t="s">
        <v>74</v>
      </c>
      <c r="C37" s="920">
        <v>0</v>
      </c>
      <c r="D37" s="677">
        <f t="shared" si="0"/>
        <v>0</v>
      </c>
      <c r="E37" s="678">
        <f t="shared" si="1"/>
        <v>0</v>
      </c>
      <c r="F37" s="679">
        <f t="shared" si="2"/>
        <v>0</v>
      </c>
      <c r="G37" s="922"/>
      <c r="H37" s="1"/>
    </row>
    <row r="38" spans="2:8" s="126" customFormat="1" ht="12.95" customHeight="1" x14ac:dyDescent="0.25">
      <c r="B38" s="680" t="s">
        <v>75</v>
      </c>
      <c r="C38" s="921">
        <v>0</v>
      </c>
      <c r="D38" s="681">
        <f t="shared" si="0"/>
        <v>0</v>
      </c>
      <c r="E38" s="682">
        <f t="shared" si="1"/>
        <v>0</v>
      </c>
      <c r="F38" s="683">
        <f t="shared" si="2"/>
        <v>0</v>
      </c>
      <c r="G38" s="923"/>
      <c r="H38" s="1"/>
    </row>
    <row r="39" spans="2:8" s="126" customFormat="1" ht="12.95" customHeight="1" x14ac:dyDescent="0.25">
      <c r="B39" s="680" t="s">
        <v>76</v>
      </c>
      <c r="C39" s="921">
        <v>0</v>
      </c>
      <c r="D39" s="681">
        <f t="shared" si="0"/>
        <v>0</v>
      </c>
      <c r="E39" s="682">
        <f t="shared" si="1"/>
        <v>0</v>
      </c>
      <c r="F39" s="683">
        <f t="shared" si="2"/>
        <v>0</v>
      </c>
      <c r="G39" s="923"/>
      <c r="H39" s="1"/>
    </row>
    <row r="40" spans="2:8" s="126" customFormat="1" ht="12.95" customHeight="1" x14ac:dyDescent="0.25">
      <c r="B40" s="680" t="s">
        <v>77</v>
      </c>
      <c r="C40" s="921">
        <v>0</v>
      </c>
      <c r="D40" s="681">
        <f t="shared" si="0"/>
        <v>0</v>
      </c>
      <c r="E40" s="682">
        <f t="shared" si="1"/>
        <v>0</v>
      </c>
      <c r="F40" s="683">
        <f t="shared" si="2"/>
        <v>0</v>
      </c>
      <c r="G40" s="923"/>
      <c r="H40" s="1"/>
    </row>
    <row r="41" spans="2:8" s="126" customFormat="1" ht="12.95" customHeight="1" x14ac:dyDescent="0.25">
      <c r="B41" s="680" t="s">
        <v>78</v>
      </c>
      <c r="C41" s="921">
        <v>0</v>
      </c>
      <c r="D41" s="681">
        <f t="shared" si="0"/>
        <v>0</v>
      </c>
      <c r="E41" s="682">
        <f t="shared" si="1"/>
        <v>0</v>
      </c>
      <c r="F41" s="683">
        <f t="shared" si="2"/>
        <v>0</v>
      </c>
      <c r="G41" s="923"/>
      <c r="H41" s="1"/>
    </row>
    <row r="42" spans="2:8" s="126" customFormat="1" ht="12.95" customHeight="1" x14ac:dyDescent="0.25">
      <c r="B42" s="680" t="s">
        <v>79</v>
      </c>
      <c r="C42" s="921">
        <v>0</v>
      </c>
      <c r="D42" s="681">
        <f t="shared" si="0"/>
        <v>0</v>
      </c>
      <c r="E42" s="682">
        <f t="shared" si="1"/>
        <v>0</v>
      </c>
      <c r="F42" s="683">
        <f t="shared" si="2"/>
        <v>0</v>
      </c>
      <c r="G42" s="923"/>
      <c r="H42" s="1"/>
    </row>
    <row r="43" spans="2:8" s="126" customFormat="1" ht="12.95" customHeight="1" x14ac:dyDescent="0.25">
      <c r="B43" s="680" t="s">
        <v>80</v>
      </c>
      <c r="C43" s="921">
        <v>0</v>
      </c>
      <c r="D43" s="681">
        <f t="shared" si="0"/>
        <v>0</v>
      </c>
      <c r="E43" s="682">
        <f t="shared" si="1"/>
        <v>0</v>
      </c>
      <c r="F43" s="683">
        <f t="shared" si="2"/>
        <v>0</v>
      </c>
      <c r="G43" s="923"/>
      <c r="H43" s="1"/>
    </row>
    <row r="44" spans="2:8" s="126" customFormat="1" ht="12.95" customHeight="1" x14ac:dyDescent="0.25">
      <c r="B44" s="680" t="s">
        <v>81</v>
      </c>
      <c r="C44" s="921">
        <v>0</v>
      </c>
      <c r="D44" s="681">
        <f t="shared" si="0"/>
        <v>0</v>
      </c>
      <c r="E44" s="682">
        <f t="shared" si="1"/>
        <v>0</v>
      </c>
      <c r="F44" s="683">
        <f t="shared" si="2"/>
        <v>0</v>
      </c>
      <c r="G44" s="923"/>
      <c r="H44" s="1"/>
    </row>
    <row r="45" spans="2:8" s="126" customFormat="1" ht="12.95" customHeight="1" x14ac:dyDescent="0.25">
      <c r="B45" s="680" t="s">
        <v>82</v>
      </c>
      <c r="C45" s="921">
        <v>0</v>
      </c>
      <c r="D45" s="681">
        <f t="shared" si="0"/>
        <v>0</v>
      </c>
      <c r="E45" s="682">
        <f t="shared" si="1"/>
        <v>0</v>
      </c>
      <c r="F45" s="683">
        <f t="shared" si="2"/>
        <v>0</v>
      </c>
      <c r="G45" s="923"/>
      <c r="H45" s="1"/>
    </row>
    <row r="46" spans="2:8" s="126" customFormat="1" ht="12.95" customHeight="1" x14ac:dyDescent="0.25">
      <c r="B46" s="680" t="s">
        <v>83</v>
      </c>
      <c r="C46" s="921">
        <v>0</v>
      </c>
      <c r="D46" s="681">
        <f t="shared" si="0"/>
        <v>0</v>
      </c>
      <c r="E46" s="682">
        <f t="shared" si="1"/>
        <v>0</v>
      </c>
      <c r="F46" s="683">
        <f t="shared" si="2"/>
        <v>0</v>
      </c>
      <c r="G46" s="923"/>
      <c r="H46" s="1"/>
    </row>
    <row r="47" spans="2:8" s="126" customFormat="1" ht="12.95" customHeight="1" x14ac:dyDescent="0.25">
      <c r="B47" s="680" t="s">
        <v>84</v>
      </c>
      <c r="C47" s="921">
        <v>0</v>
      </c>
      <c r="D47" s="681">
        <f t="shared" si="0"/>
        <v>0</v>
      </c>
      <c r="E47" s="682">
        <f t="shared" si="1"/>
        <v>0</v>
      </c>
      <c r="F47" s="683">
        <f t="shared" si="2"/>
        <v>0</v>
      </c>
      <c r="G47" s="923"/>
      <c r="H47" s="1"/>
    </row>
    <row r="48" spans="2:8" s="126" customFormat="1" ht="12.95" customHeight="1" x14ac:dyDescent="0.25">
      <c r="B48" s="680" t="s">
        <v>85</v>
      </c>
      <c r="C48" s="921">
        <v>0</v>
      </c>
      <c r="D48" s="681">
        <f t="shared" si="0"/>
        <v>0</v>
      </c>
      <c r="E48" s="682">
        <f t="shared" si="1"/>
        <v>0</v>
      </c>
      <c r="F48" s="683">
        <f t="shared" si="2"/>
        <v>0</v>
      </c>
      <c r="G48" s="923"/>
      <c r="H48" s="1"/>
    </row>
    <row r="49" spans="2:8" s="126" customFormat="1" ht="12.95" customHeight="1" x14ac:dyDescent="0.25">
      <c r="B49" s="680" t="s">
        <v>86</v>
      </c>
      <c r="C49" s="921">
        <v>0</v>
      </c>
      <c r="D49" s="681">
        <f t="shared" si="0"/>
        <v>0</v>
      </c>
      <c r="E49" s="682">
        <f t="shared" si="1"/>
        <v>0</v>
      </c>
      <c r="F49" s="683">
        <f t="shared" si="2"/>
        <v>0</v>
      </c>
      <c r="G49" s="923"/>
      <c r="H49" s="1"/>
    </row>
    <row r="50" spans="2:8" s="126" customFormat="1" ht="12.95" customHeight="1" x14ac:dyDescent="0.25">
      <c r="B50" s="680" t="s">
        <v>87</v>
      </c>
      <c r="C50" s="921">
        <v>0</v>
      </c>
      <c r="D50" s="681">
        <f t="shared" si="0"/>
        <v>0</v>
      </c>
      <c r="E50" s="682">
        <f t="shared" si="1"/>
        <v>0</v>
      </c>
      <c r="F50" s="683">
        <f t="shared" si="2"/>
        <v>0</v>
      </c>
      <c r="G50" s="923"/>
      <c r="H50" s="1"/>
    </row>
    <row r="51" spans="2:8" s="126" customFormat="1" ht="12.95" customHeight="1" x14ac:dyDescent="0.25">
      <c r="B51" s="680" t="s">
        <v>88</v>
      </c>
      <c r="C51" s="921">
        <v>0</v>
      </c>
      <c r="D51" s="681">
        <f t="shared" si="0"/>
        <v>0</v>
      </c>
      <c r="E51" s="682">
        <f t="shared" si="1"/>
        <v>0</v>
      </c>
      <c r="F51" s="683">
        <f t="shared" si="2"/>
        <v>0</v>
      </c>
      <c r="G51" s="923"/>
      <c r="H51" s="1"/>
    </row>
    <row r="52" spans="2:8" s="126" customFormat="1" ht="12.95" customHeight="1" x14ac:dyDescent="0.25">
      <c r="B52" s="680" t="s">
        <v>89</v>
      </c>
      <c r="C52" s="921">
        <v>0</v>
      </c>
      <c r="D52" s="681">
        <f t="shared" si="0"/>
        <v>0</v>
      </c>
      <c r="E52" s="682">
        <f t="shared" si="1"/>
        <v>0</v>
      </c>
      <c r="F52" s="683">
        <f t="shared" si="2"/>
        <v>0</v>
      </c>
      <c r="G52" s="923"/>
      <c r="H52" s="1"/>
    </row>
    <row r="53" spans="2:8" s="126" customFormat="1" ht="12.95" customHeight="1" x14ac:dyDescent="0.25">
      <c r="B53" s="925" t="s">
        <v>90</v>
      </c>
      <c r="C53" s="921">
        <v>0</v>
      </c>
      <c r="D53" s="681">
        <f t="shared" si="0"/>
        <v>0</v>
      </c>
      <c r="E53" s="682">
        <f t="shared" si="1"/>
        <v>0</v>
      </c>
      <c r="F53" s="683">
        <f t="shared" si="2"/>
        <v>0</v>
      </c>
      <c r="G53" s="923"/>
      <c r="H53" s="1"/>
    </row>
    <row r="54" spans="2:8" s="126" customFormat="1" ht="12.95" customHeight="1" x14ac:dyDescent="0.25">
      <c r="B54" s="925" t="s">
        <v>90</v>
      </c>
      <c r="C54" s="921">
        <v>0</v>
      </c>
      <c r="D54" s="681">
        <f t="shared" si="0"/>
        <v>0</v>
      </c>
      <c r="E54" s="682">
        <f t="shared" si="1"/>
        <v>0</v>
      </c>
      <c r="F54" s="683">
        <f t="shared" si="2"/>
        <v>0</v>
      </c>
      <c r="G54" s="923"/>
      <c r="H54" s="1"/>
    </row>
    <row r="55" spans="2:8" s="126" customFormat="1" ht="12.95" customHeight="1" x14ac:dyDescent="0.25">
      <c r="B55" s="695" t="s">
        <v>61</v>
      </c>
      <c r="C55" s="131">
        <f>SUM(C37:C54)</f>
        <v>0</v>
      </c>
      <c r="D55" s="132">
        <f t="shared" si="0"/>
        <v>0</v>
      </c>
      <c r="E55" s="696">
        <f t="shared" si="1"/>
        <v>0</v>
      </c>
      <c r="F55" s="697">
        <f t="shared" si="2"/>
        <v>0</v>
      </c>
      <c r="G55" s="692"/>
      <c r="H55" s="1"/>
    </row>
    <row r="56" spans="2:8" s="126" customFormat="1" ht="12.95" customHeight="1" x14ac:dyDescent="0.25">
      <c r="B56" s="671"/>
      <c r="C56" s="130"/>
      <c r="D56" s="127"/>
      <c r="E56" s="698"/>
      <c r="F56" s="699"/>
      <c r="G56" s="673"/>
      <c r="H56" s="1"/>
    </row>
    <row r="57" spans="2:8" s="126" customFormat="1" ht="15.75" x14ac:dyDescent="0.25">
      <c r="B57" s="674" t="s">
        <v>91</v>
      </c>
      <c r="C57" s="127"/>
      <c r="D57" s="127"/>
      <c r="E57" s="675"/>
      <c r="F57" s="129"/>
      <c r="G57" s="673"/>
      <c r="H57" s="1"/>
    </row>
    <row r="58" spans="2:8" s="126" customFormat="1" ht="12.95" customHeight="1" x14ac:dyDescent="0.25">
      <c r="B58" s="676" t="s">
        <v>92</v>
      </c>
      <c r="C58" s="920">
        <v>0</v>
      </c>
      <c r="D58" s="677">
        <f t="shared" si="0"/>
        <v>0</v>
      </c>
      <c r="E58" s="678">
        <f t="shared" si="1"/>
        <v>0</v>
      </c>
      <c r="F58" s="679">
        <f t="shared" si="2"/>
        <v>0</v>
      </c>
      <c r="G58" s="922"/>
      <c r="H58" s="1"/>
    </row>
    <row r="59" spans="2:8" s="126" customFormat="1" ht="12.95" customHeight="1" x14ac:dyDescent="0.25">
      <c r="B59" s="680" t="s">
        <v>93</v>
      </c>
      <c r="C59" s="921">
        <v>0</v>
      </c>
      <c r="D59" s="681">
        <f t="shared" si="0"/>
        <v>0</v>
      </c>
      <c r="E59" s="682">
        <f t="shared" si="1"/>
        <v>0</v>
      </c>
      <c r="F59" s="683">
        <f t="shared" si="2"/>
        <v>0</v>
      </c>
      <c r="G59" s="923"/>
      <c r="H59" s="1"/>
    </row>
    <row r="60" spans="2:8" s="126" customFormat="1" ht="12.95" customHeight="1" x14ac:dyDescent="0.25">
      <c r="B60" s="680" t="str">
        <f>_xlfn.CONCAT("Lender(s) Origination Fee - Min. ",TEXT(SUM('Capital Sources'!$K$36:$K$54),"$0,000")," Required")</f>
        <v>Lender(s) Origination Fee - Min. $0,000 Required</v>
      </c>
      <c r="C60" s="921">
        <v>0</v>
      </c>
      <c r="D60" s="681">
        <f t="shared" si="0"/>
        <v>0</v>
      </c>
      <c r="E60" s="682">
        <f t="shared" si="1"/>
        <v>0</v>
      </c>
      <c r="F60" s="683">
        <f t="shared" si="2"/>
        <v>0</v>
      </c>
      <c r="G60" s="923"/>
      <c r="H60" s="1"/>
    </row>
    <row r="61" spans="2:8" s="126" customFormat="1" ht="12.95" customHeight="1" x14ac:dyDescent="0.25">
      <c r="B61" s="680" t="s">
        <v>94</v>
      </c>
      <c r="C61" s="921">
        <v>0</v>
      </c>
      <c r="D61" s="681">
        <f t="shared" si="0"/>
        <v>0</v>
      </c>
      <c r="E61" s="682">
        <f t="shared" si="1"/>
        <v>0</v>
      </c>
      <c r="F61" s="683">
        <f t="shared" si="2"/>
        <v>0</v>
      </c>
      <c r="G61" s="923"/>
      <c r="H61" s="1"/>
    </row>
    <row r="62" spans="2:8" s="126" customFormat="1" ht="12.95" customHeight="1" x14ac:dyDescent="0.25">
      <c r="B62" s="680" t="s">
        <v>95</v>
      </c>
      <c r="C62" s="921">
        <v>0</v>
      </c>
      <c r="D62" s="681">
        <f t="shared" si="0"/>
        <v>0</v>
      </c>
      <c r="E62" s="682">
        <f t="shared" si="1"/>
        <v>0</v>
      </c>
      <c r="F62" s="683">
        <f t="shared" si="2"/>
        <v>0</v>
      </c>
      <c r="G62" s="923"/>
      <c r="H62" s="1"/>
    </row>
    <row r="63" spans="2:8" s="126" customFormat="1" ht="12.95" customHeight="1" x14ac:dyDescent="0.25">
      <c r="B63" s="680" t="s">
        <v>96</v>
      </c>
      <c r="C63" s="921">
        <v>0</v>
      </c>
      <c r="D63" s="681">
        <f t="shared" si="0"/>
        <v>0</v>
      </c>
      <c r="E63" s="682">
        <f t="shared" si="1"/>
        <v>0</v>
      </c>
      <c r="F63" s="683">
        <f t="shared" si="2"/>
        <v>0</v>
      </c>
      <c r="G63" s="923"/>
      <c r="H63" s="1"/>
    </row>
    <row r="64" spans="2:8" s="126" customFormat="1" ht="12.95" customHeight="1" x14ac:dyDescent="0.25">
      <c r="B64" s="925" t="s">
        <v>97</v>
      </c>
      <c r="C64" s="921">
        <v>0</v>
      </c>
      <c r="D64" s="681">
        <f t="shared" si="0"/>
        <v>0</v>
      </c>
      <c r="E64" s="682">
        <f t="shared" si="1"/>
        <v>0</v>
      </c>
      <c r="F64" s="683">
        <f t="shared" si="2"/>
        <v>0</v>
      </c>
      <c r="G64" s="923"/>
      <c r="H64" s="1"/>
    </row>
    <row r="65" spans="2:8" s="126" customFormat="1" ht="12.95" customHeight="1" x14ac:dyDescent="0.25">
      <c r="B65" s="925" t="s">
        <v>97</v>
      </c>
      <c r="C65" s="921">
        <v>0</v>
      </c>
      <c r="D65" s="681">
        <f t="shared" si="0"/>
        <v>0</v>
      </c>
      <c r="E65" s="682">
        <f t="shared" si="1"/>
        <v>0</v>
      </c>
      <c r="F65" s="683">
        <f t="shared" si="2"/>
        <v>0</v>
      </c>
      <c r="G65" s="923"/>
      <c r="H65" s="1"/>
    </row>
    <row r="66" spans="2:8" s="126" customFormat="1" ht="12.95" customHeight="1" x14ac:dyDescent="0.25">
      <c r="B66" s="695" t="s">
        <v>61</v>
      </c>
      <c r="C66" s="131">
        <f>SUM(C58:C65)</f>
        <v>0</v>
      </c>
      <c r="D66" s="132">
        <f t="shared" si="0"/>
        <v>0</v>
      </c>
      <c r="E66" s="696">
        <f t="shared" si="1"/>
        <v>0</v>
      </c>
      <c r="F66" s="697">
        <f t="shared" si="2"/>
        <v>0</v>
      </c>
      <c r="G66" s="692"/>
      <c r="H66" s="1"/>
    </row>
    <row r="67" spans="2:8" s="126" customFormat="1" ht="12.95" customHeight="1" x14ac:dyDescent="0.25">
      <c r="B67" s="671"/>
      <c r="C67" s="130"/>
      <c r="D67" s="127"/>
      <c r="E67" s="698"/>
      <c r="F67" s="699"/>
      <c r="G67" s="673"/>
      <c r="H67" s="1"/>
    </row>
    <row r="68" spans="2:8" s="126" customFormat="1" ht="15.75" x14ac:dyDescent="0.25">
      <c r="B68" s="674" t="s">
        <v>98</v>
      </c>
      <c r="C68" s="127"/>
      <c r="D68" s="127"/>
      <c r="E68" s="675"/>
      <c r="F68" s="129"/>
      <c r="G68" s="673"/>
      <c r="H68" s="1"/>
    </row>
    <row r="69" spans="2:8" s="126" customFormat="1" ht="12.95" customHeight="1" x14ac:dyDescent="0.25">
      <c r="B69" s="676" t="s">
        <v>99</v>
      </c>
      <c r="C69" s="920">
        <v>0</v>
      </c>
      <c r="D69" s="677">
        <f t="shared" si="0"/>
        <v>0</v>
      </c>
      <c r="E69" s="678">
        <f t="shared" si="1"/>
        <v>0</v>
      </c>
      <c r="F69" s="679">
        <f t="shared" si="2"/>
        <v>0</v>
      </c>
      <c r="G69" s="922"/>
      <c r="H69" s="1"/>
    </row>
    <row r="70" spans="2:8" s="126" customFormat="1" ht="12.95" customHeight="1" x14ac:dyDescent="0.25">
      <c r="B70" s="680" t="s">
        <v>100</v>
      </c>
      <c r="C70" s="921">
        <v>0</v>
      </c>
      <c r="D70" s="681">
        <f t="shared" si="0"/>
        <v>0</v>
      </c>
      <c r="E70" s="682">
        <f t="shared" si="1"/>
        <v>0</v>
      </c>
      <c r="F70" s="683">
        <f t="shared" si="2"/>
        <v>0</v>
      </c>
      <c r="G70" s="923"/>
      <c r="H70" s="1"/>
    </row>
    <row r="71" spans="2:8" s="126" customFormat="1" ht="12.95" customHeight="1" x14ac:dyDescent="0.25">
      <c r="B71" s="680" t="s">
        <v>101</v>
      </c>
      <c r="C71" s="921">
        <v>0</v>
      </c>
      <c r="D71" s="681">
        <f t="shared" si="0"/>
        <v>0</v>
      </c>
      <c r="E71" s="682">
        <f t="shared" si="1"/>
        <v>0</v>
      </c>
      <c r="F71" s="683">
        <f t="shared" si="2"/>
        <v>0</v>
      </c>
      <c r="G71" s="923"/>
      <c r="H71" s="1"/>
    </row>
    <row r="72" spans="2:8" s="126" customFormat="1" ht="12.95" customHeight="1" x14ac:dyDescent="0.25">
      <c r="B72" s="680" t="s">
        <v>102</v>
      </c>
      <c r="C72" s="921">
        <v>0</v>
      </c>
      <c r="D72" s="681">
        <f t="shared" si="0"/>
        <v>0</v>
      </c>
      <c r="E72" s="682">
        <f t="shared" si="1"/>
        <v>0</v>
      </c>
      <c r="F72" s="683">
        <f t="shared" si="2"/>
        <v>0</v>
      </c>
      <c r="G72" s="923"/>
      <c r="H72" s="1"/>
    </row>
    <row r="73" spans="2:8" s="126" customFormat="1" ht="12.95" customHeight="1" x14ac:dyDescent="0.25">
      <c r="B73" s="925" t="s">
        <v>97</v>
      </c>
      <c r="C73" s="921">
        <v>0</v>
      </c>
      <c r="D73" s="681">
        <f t="shared" si="0"/>
        <v>0</v>
      </c>
      <c r="E73" s="682">
        <f t="shared" si="1"/>
        <v>0</v>
      </c>
      <c r="F73" s="683">
        <f t="shared" si="2"/>
        <v>0</v>
      </c>
      <c r="G73" s="923"/>
      <c r="H73" s="1"/>
    </row>
    <row r="74" spans="2:8" s="126" customFormat="1" ht="12.95" customHeight="1" x14ac:dyDescent="0.25">
      <c r="B74" s="925" t="s">
        <v>97</v>
      </c>
      <c r="C74" s="921">
        <v>0</v>
      </c>
      <c r="D74" s="681">
        <f t="shared" si="0"/>
        <v>0</v>
      </c>
      <c r="E74" s="682">
        <f t="shared" si="1"/>
        <v>0</v>
      </c>
      <c r="F74" s="683">
        <f t="shared" si="2"/>
        <v>0</v>
      </c>
      <c r="G74" s="923"/>
      <c r="H74" s="1"/>
    </row>
    <row r="75" spans="2:8" s="126" customFormat="1" ht="12.95" customHeight="1" x14ac:dyDescent="0.25">
      <c r="B75" s="700" t="s">
        <v>61</v>
      </c>
      <c r="C75" s="701">
        <f>SUM(C69:C74)</f>
        <v>0</v>
      </c>
      <c r="D75" s="702">
        <f t="shared" si="0"/>
        <v>0</v>
      </c>
      <c r="E75" s="703">
        <f t="shared" si="1"/>
        <v>0</v>
      </c>
      <c r="F75" s="704">
        <f t="shared" si="2"/>
        <v>0</v>
      </c>
      <c r="G75" s="705"/>
      <c r="H75" s="1"/>
    </row>
    <row r="76" spans="2:8" s="126" customFormat="1" ht="12.95" customHeight="1" x14ac:dyDescent="0.25">
      <c r="B76" s="1"/>
      <c r="C76" s="1"/>
      <c r="D76" s="1"/>
      <c r="E76" s="1"/>
      <c r="F76" s="1"/>
      <c r="G76" s="1"/>
      <c r="H76" s="1"/>
    </row>
    <row r="77" spans="2:8" s="706" customFormat="1" ht="24.75" customHeight="1" x14ac:dyDescent="0.25">
      <c r="B77" s="707" t="s">
        <v>103</v>
      </c>
      <c r="C77" s="708">
        <f>SUM(C20,C34,C55,C66,C75)</f>
        <v>0</v>
      </c>
      <c r="D77" s="709">
        <f t="shared" si="0"/>
        <v>0</v>
      </c>
      <c r="E77" s="710">
        <f t="shared" si="1"/>
        <v>0</v>
      </c>
      <c r="F77" s="711">
        <f t="shared" si="2"/>
        <v>0</v>
      </c>
      <c r="G77" s="712"/>
      <c r="H77" s="124"/>
    </row>
    <row r="80" spans="2:8" x14ac:dyDescent="0.25">
      <c r="C80" s="18"/>
    </row>
  </sheetData>
  <sheetProtection sheet="1" objects="1" scenarios="1" selectLockedCell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BAD5-1183-4A4A-A78C-FCC93C764851}">
  <sheetPr>
    <tabColor theme="5" tint="0.39997558519241921"/>
  </sheetPr>
  <dimension ref="A2:V84"/>
  <sheetViews>
    <sheetView topLeftCell="B4" zoomScale="80" zoomScaleNormal="80" workbookViewId="0">
      <selection activeCell="S36" sqref="S36"/>
    </sheetView>
  </sheetViews>
  <sheetFormatPr defaultColWidth="8.85546875" defaultRowHeight="15" x14ac:dyDescent="0.25"/>
  <cols>
    <col min="1" max="1" width="8.5703125" hidden="1" customWidth="1"/>
    <col min="2" max="2" width="6.42578125" customWidth="1"/>
    <col min="3" max="3" width="42.42578125" customWidth="1"/>
    <col min="4" max="4" width="14.85546875" customWidth="1"/>
    <col min="5" max="5" width="14.85546875" hidden="1" customWidth="1"/>
    <col min="6" max="6" width="9" customWidth="1"/>
    <col min="7" max="7" width="13.42578125" customWidth="1"/>
    <col min="8" max="8" width="52.85546875" style="756" customWidth="1"/>
    <col min="9" max="10" width="9.140625" style="756" hidden="1" customWidth="1"/>
    <col min="11" max="11" width="10.42578125" style="756" customWidth="1"/>
    <col min="12" max="12" width="11" bestFit="1" customWidth="1"/>
    <col min="13" max="13" width="12.42578125" customWidth="1"/>
    <col min="14" max="14" width="10.42578125" customWidth="1"/>
    <col min="15" max="15" width="12.42578125" customWidth="1"/>
    <col min="16" max="16" width="14.42578125" customWidth="1"/>
    <col min="17" max="17" width="10" customWidth="1"/>
    <col min="18" max="19" width="12.42578125" customWidth="1"/>
    <col min="20" max="20" width="43.5703125" bestFit="1" customWidth="1"/>
  </cols>
  <sheetData>
    <row r="2" spans="1:20" x14ac:dyDescent="0.25">
      <c r="I2"/>
    </row>
    <row r="3" spans="1:20" s="1" customFormat="1" ht="20.25" x14ac:dyDescent="0.25">
      <c r="D3" s="3"/>
      <c r="F3" s="2"/>
      <c r="G3" s="17" t="str">
        <f>'Dev Program'!$G$3</f>
        <v>REVOLVING LOAN FUND PROGRAM</v>
      </c>
      <c r="H3"/>
      <c r="I3"/>
    </row>
    <row r="4" spans="1:20" s="1" customFormat="1" x14ac:dyDescent="0.25">
      <c r="D4" s="3"/>
      <c r="F4" s="2"/>
      <c r="G4" s="16"/>
      <c r="H4"/>
      <c r="I4" s="33"/>
    </row>
    <row r="5" spans="1:20" s="1" customFormat="1" x14ac:dyDescent="0.2">
      <c r="D5" s="3"/>
      <c r="F5" s="2"/>
      <c r="G5" s="31" t="s">
        <v>46</v>
      </c>
      <c r="H5" s="32" t="str">
        <f>'Dev Program'!$C$14</f>
        <v>Applicant Name</v>
      </c>
      <c r="I5" s="36"/>
    </row>
    <row r="6" spans="1:20" s="1" customFormat="1" x14ac:dyDescent="0.2">
      <c r="D6" s="3"/>
      <c r="F6" s="2"/>
      <c r="G6" s="34" t="s">
        <v>12</v>
      </c>
      <c r="H6" s="35" t="str">
        <f>'Dev Program'!$C$20</f>
        <v>Project Name</v>
      </c>
      <c r="I6" s="39"/>
    </row>
    <row r="7" spans="1:20" s="1" customFormat="1" x14ac:dyDescent="0.2">
      <c r="D7" s="3"/>
      <c r="F7" s="2"/>
      <c r="G7" s="37" t="s">
        <v>47</v>
      </c>
      <c r="H7" s="38" t="str">
        <f>'Dev Program'!$C$21</f>
        <v>Brief Description of Project (e.g. XX-Unit Infill Multifamily Project)</v>
      </c>
      <c r="I7" s="33"/>
    </row>
    <row r="8" spans="1:20" s="1" customFormat="1" x14ac:dyDescent="0.2">
      <c r="A8" s="210" t="s">
        <v>104</v>
      </c>
      <c r="D8" s="3"/>
      <c r="F8" s="2"/>
      <c r="G8" s="31" t="s">
        <v>48</v>
      </c>
      <c r="H8" s="32" t="str">
        <f>'Dev Program'!$C$22</f>
        <v>Number / Street</v>
      </c>
      <c r="I8" s="33"/>
    </row>
    <row r="9" spans="1:20" s="1" customFormat="1" x14ac:dyDescent="0.2">
      <c r="A9" s="126" t="s">
        <v>105</v>
      </c>
      <c r="D9" s="3"/>
      <c r="F9" s="2"/>
      <c r="G9" s="33"/>
      <c r="H9" s="32" t="str">
        <f>'Dev Program'!$C$23</f>
        <v>City, State, ZIP</v>
      </c>
      <c r="I9" s="713"/>
      <c r="J9" s="713"/>
      <c r="K9" s="713"/>
      <c r="L9" s="2"/>
    </row>
    <row r="10" spans="1:20" s="1" customFormat="1" x14ac:dyDescent="0.25">
      <c r="A10" s="126" t="s">
        <v>106</v>
      </c>
      <c r="D10" s="3"/>
      <c r="F10" s="2"/>
      <c r="G10" s="2"/>
      <c r="H10" s="713"/>
      <c r="I10" s="713"/>
      <c r="J10" s="713"/>
      <c r="K10" s="713"/>
      <c r="L10" s="2"/>
    </row>
    <row r="11" spans="1:20" s="1" customFormat="1" x14ac:dyDescent="0.25">
      <c r="D11" s="3"/>
      <c r="F11" s="2"/>
      <c r="G11" s="2"/>
      <c r="H11" s="713"/>
      <c r="I11" s="713"/>
      <c r="J11" s="713"/>
      <c r="K11" s="713"/>
      <c r="L11" s="2"/>
    </row>
    <row r="12" spans="1:20" s="1" customFormat="1" x14ac:dyDescent="0.25">
      <c r="C12" s="714" t="s">
        <v>49</v>
      </c>
      <c r="D12" s="767">
        <f>'Dev Program'!$C$62</f>
        <v>0</v>
      </c>
      <c r="F12" s="2"/>
      <c r="G12" s="2"/>
      <c r="H12" s="713"/>
      <c r="I12" s="713"/>
      <c r="J12" s="713"/>
      <c r="K12" s="713"/>
      <c r="L12" s="2"/>
    </row>
    <row r="13" spans="1:20" s="1" customFormat="1" x14ac:dyDescent="0.25">
      <c r="C13" s="714" t="s">
        <v>50</v>
      </c>
      <c r="D13" s="767">
        <f>'Dev Program'!$D$41</f>
        <v>0</v>
      </c>
      <c r="G13" s="2"/>
      <c r="H13" s="713"/>
      <c r="I13" s="713"/>
      <c r="J13" s="713"/>
      <c r="K13" s="713"/>
      <c r="L13" s="2"/>
    </row>
    <row r="14" spans="1:20" ht="15.75" thickBot="1" x14ac:dyDescent="0.3">
      <c r="C14" s="1"/>
      <c r="D14" s="1"/>
      <c r="E14" s="1"/>
      <c r="F14" s="1"/>
      <c r="G14" s="1"/>
      <c r="H14" s="715"/>
      <c r="I14" s="715"/>
      <c r="J14" s="715"/>
      <c r="K14" s="715"/>
      <c r="L14" s="1"/>
      <c r="M14" s="1"/>
      <c r="N14" s="1"/>
      <c r="O14" s="1"/>
      <c r="P14" s="1"/>
      <c r="Q14" s="1"/>
      <c r="R14" s="1"/>
      <c r="S14" s="1"/>
      <c r="T14" s="1"/>
    </row>
    <row r="15" spans="1:20" ht="36.75" thickBot="1" x14ac:dyDescent="0.3">
      <c r="C15" s="716" t="s">
        <v>107</v>
      </c>
      <c r="D15" s="718" t="s">
        <v>108</v>
      </c>
      <c r="E15" s="717"/>
      <c r="F15" s="718" t="s">
        <v>53</v>
      </c>
      <c r="G15" s="719" t="s">
        <v>54</v>
      </c>
      <c r="H15" s="720" t="s">
        <v>109</v>
      </c>
      <c r="I15" s="720"/>
      <c r="J15" s="720"/>
      <c r="K15" s="720"/>
      <c r="L15" s="721"/>
      <c r="M15" s="721"/>
      <c r="N15" s="721"/>
      <c r="O15" s="721"/>
      <c r="P15" s="721"/>
      <c r="Q15" s="721"/>
      <c r="R15" s="721"/>
      <c r="S15" s="721"/>
    </row>
    <row r="16" spans="1:20" ht="15.75" x14ac:dyDescent="0.25">
      <c r="C16" s="722" t="s">
        <v>110</v>
      </c>
      <c r="D16" s="724"/>
      <c r="E16" s="723"/>
      <c r="F16" s="724"/>
      <c r="G16" s="725"/>
      <c r="H16" s="726"/>
      <c r="I16" s="726"/>
      <c r="J16" s="726"/>
      <c r="K16" s="726"/>
      <c r="L16" s="727"/>
      <c r="M16" s="727"/>
      <c r="N16" s="727"/>
      <c r="O16" s="727"/>
      <c r="P16" s="727"/>
      <c r="Q16" s="727"/>
      <c r="R16" s="727"/>
      <c r="S16" s="728"/>
    </row>
    <row r="17" spans="3:20" x14ac:dyDescent="0.25">
      <c r="C17" s="729" t="s">
        <v>111</v>
      </c>
      <c r="D17" s="927">
        <v>0</v>
      </c>
      <c r="E17" s="730" t="str">
        <f t="shared" ref="E17:E25" si="0">IF(C17&lt;&gt;0,"Equity","")</f>
        <v>Equity</v>
      </c>
      <c r="F17" s="731">
        <f>IFERROR(D17/$D$60,0)</f>
        <v>0</v>
      </c>
      <c r="G17" s="732">
        <f>IFERROR($D17/$D$12,0)</f>
        <v>0</v>
      </c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20"/>
    </row>
    <row r="18" spans="3:20" x14ac:dyDescent="0.25">
      <c r="C18" s="729" t="s">
        <v>112</v>
      </c>
      <c r="D18" s="928">
        <v>0</v>
      </c>
      <c r="E18" s="730" t="str">
        <f t="shared" si="0"/>
        <v>Equity</v>
      </c>
      <c r="F18" s="733">
        <f t="shared" ref="F18:F32" si="1">IFERROR(D18/$D$60,0)</f>
        <v>0</v>
      </c>
      <c r="G18" s="734">
        <f t="shared" ref="G18:G32" si="2">IFERROR($D18/$D$12,0)</f>
        <v>0</v>
      </c>
      <c r="H18" s="1019"/>
      <c r="I18" s="1019"/>
      <c r="J18" s="1019"/>
      <c r="K18" s="1019"/>
      <c r="L18" s="1019"/>
      <c r="M18" s="1019"/>
      <c r="N18" s="1019"/>
      <c r="O18" s="1019"/>
      <c r="P18" s="1019"/>
      <c r="Q18" s="1019"/>
      <c r="R18" s="1019"/>
      <c r="S18" s="1020"/>
    </row>
    <row r="19" spans="3:20" x14ac:dyDescent="0.25">
      <c r="C19" s="926" t="s">
        <v>113</v>
      </c>
      <c r="D19" s="928">
        <v>0</v>
      </c>
      <c r="E19" s="730" t="str">
        <f t="shared" si="0"/>
        <v>Equity</v>
      </c>
      <c r="F19" s="733">
        <f t="shared" si="1"/>
        <v>0</v>
      </c>
      <c r="G19" s="734">
        <f t="shared" si="2"/>
        <v>0</v>
      </c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20"/>
    </row>
    <row r="20" spans="3:20" x14ac:dyDescent="0.25">
      <c r="C20" s="926"/>
      <c r="D20" s="928"/>
      <c r="E20" s="730" t="str">
        <f t="shared" si="0"/>
        <v/>
      </c>
      <c r="F20" s="733">
        <f t="shared" si="1"/>
        <v>0</v>
      </c>
      <c r="G20" s="734">
        <f t="shared" si="2"/>
        <v>0</v>
      </c>
      <c r="H20" s="1019"/>
      <c r="I20" s="1019"/>
      <c r="J20" s="1019"/>
      <c r="K20" s="1019"/>
      <c r="L20" s="1019"/>
      <c r="M20" s="1019"/>
      <c r="N20" s="1019"/>
      <c r="O20" s="1019"/>
      <c r="P20" s="1019"/>
      <c r="Q20" s="1019"/>
      <c r="R20" s="1019"/>
      <c r="S20" s="1020"/>
    </row>
    <row r="21" spans="3:20" x14ac:dyDescent="0.25">
      <c r="C21" s="926"/>
      <c r="D21" s="928"/>
      <c r="E21" s="730" t="str">
        <f t="shared" si="0"/>
        <v/>
      </c>
      <c r="F21" s="733">
        <f t="shared" si="1"/>
        <v>0</v>
      </c>
      <c r="G21" s="734">
        <f t="shared" si="2"/>
        <v>0</v>
      </c>
      <c r="H21" s="1019"/>
      <c r="I21" s="1019"/>
      <c r="J21" s="1019"/>
      <c r="K21" s="1019"/>
      <c r="L21" s="1019"/>
      <c r="M21" s="1019"/>
      <c r="N21" s="1019"/>
      <c r="O21" s="1019"/>
      <c r="P21" s="1019"/>
      <c r="Q21" s="1019"/>
      <c r="R21" s="1019"/>
      <c r="S21" s="1020"/>
    </row>
    <row r="22" spans="3:20" x14ac:dyDescent="0.25">
      <c r="C22" s="926"/>
      <c r="D22" s="928"/>
      <c r="E22" s="730" t="str">
        <f t="shared" si="0"/>
        <v/>
      </c>
      <c r="F22" s="733">
        <f t="shared" si="1"/>
        <v>0</v>
      </c>
      <c r="G22" s="734">
        <f t="shared" si="2"/>
        <v>0</v>
      </c>
      <c r="H22" s="1019"/>
      <c r="I22" s="1019"/>
      <c r="J22" s="1019"/>
      <c r="K22" s="1019"/>
      <c r="L22" s="1019"/>
      <c r="M22" s="1019"/>
      <c r="N22" s="1019"/>
      <c r="O22" s="1019"/>
      <c r="P22" s="1019"/>
      <c r="Q22" s="1019"/>
      <c r="R22" s="1019"/>
      <c r="S22" s="1020"/>
    </row>
    <row r="23" spans="3:20" x14ac:dyDescent="0.25">
      <c r="C23" s="926"/>
      <c r="D23" s="928"/>
      <c r="E23" s="730" t="str">
        <f t="shared" si="0"/>
        <v/>
      </c>
      <c r="F23" s="733">
        <f t="shared" si="1"/>
        <v>0</v>
      </c>
      <c r="G23" s="734">
        <f t="shared" si="2"/>
        <v>0</v>
      </c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20"/>
    </row>
    <row r="24" spans="3:20" x14ac:dyDescent="0.25">
      <c r="C24" s="926"/>
      <c r="D24" s="928"/>
      <c r="E24" s="730" t="str">
        <f t="shared" si="0"/>
        <v/>
      </c>
      <c r="F24" s="733">
        <f t="shared" si="1"/>
        <v>0</v>
      </c>
      <c r="G24" s="734">
        <f t="shared" si="2"/>
        <v>0</v>
      </c>
      <c r="H24" s="1019"/>
      <c r="I24" s="1019"/>
      <c r="J24" s="1019"/>
      <c r="K24" s="1019"/>
      <c r="L24" s="1019"/>
      <c r="M24" s="1019"/>
      <c r="N24" s="1019"/>
      <c r="O24" s="1019"/>
      <c r="P24" s="1019"/>
      <c r="Q24" s="1019"/>
      <c r="R24" s="1019"/>
      <c r="S24" s="1020"/>
    </row>
    <row r="25" spans="3:20" ht="15.75" thickBot="1" x14ac:dyDescent="0.3">
      <c r="C25" s="926"/>
      <c r="D25" s="928"/>
      <c r="E25" s="730" t="str">
        <f t="shared" si="0"/>
        <v/>
      </c>
      <c r="F25" s="733">
        <f t="shared" si="1"/>
        <v>0</v>
      </c>
      <c r="G25" s="734">
        <f t="shared" si="2"/>
        <v>0</v>
      </c>
      <c r="H25" s="1019"/>
      <c r="I25" s="1019"/>
      <c r="J25" s="1019"/>
      <c r="K25" s="1019"/>
      <c r="L25" s="1019"/>
      <c r="M25" s="1019"/>
      <c r="N25" s="1019"/>
      <c r="O25" s="1019"/>
      <c r="P25" s="1019"/>
      <c r="Q25" s="1019"/>
      <c r="R25" s="1019"/>
      <c r="S25" s="1020"/>
    </row>
    <row r="26" spans="3:20" ht="15.75" x14ac:dyDescent="0.25">
      <c r="C26" s="722" t="s">
        <v>114</v>
      </c>
      <c r="D26" s="724"/>
      <c r="E26" s="723"/>
      <c r="F26" s="724"/>
      <c r="G26" s="725"/>
      <c r="H26" s="735"/>
      <c r="I26" s="735"/>
      <c r="J26" s="735"/>
      <c r="K26" s="735"/>
      <c r="L26" s="736"/>
      <c r="M26" s="736"/>
      <c r="N26" s="736"/>
      <c r="O26" s="736"/>
      <c r="P26" s="736"/>
      <c r="Q26" s="736"/>
      <c r="R26" s="736"/>
      <c r="S26" s="737"/>
      <c r="T26" s="1"/>
    </row>
    <row r="27" spans="3:20" x14ac:dyDescent="0.25">
      <c r="C27" s="929" t="s">
        <v>115</v>
      </c>
      <c r="D27" s="927">
        <v>0</v>
      </c>
      <c r="E27" s="730" t="str">
        <f t="shared" ref="E27:E32" si="3">IF(C27&lt;&gt;0,"Grants","")</f>
        <v>Grants</v>
      </c>
      <c r="F27" s="731">
        <f t="shared" si="1"/>
        <v>0</v>
      </c>
      <c r="G27" s="732">
        <f t="shared" si="2"/>
        <v>0</v>
      </c>
      <c r="H27" s="1019"/>
      <c r="I27" s="1019"/>
      <c r="J27" s="1019"/>
      <c r="K27" s="1019"/>
      <c r="L27" s="1019"/>
      <c r="M27" s="1019"/>
      <c r="N27" s="1019"/>
      <c r="O27" s="1019"/>
      <c r="P27" s="1019"/>
      <c r="Q27" s="1019"/>
      <c r="R27" s="1019"/>
      <c r="S27" s="1020"/>
    </row>
    <row r="28" spans="3:20" x14ac:dyDescent="0.25">
      <c r="C28" s="926"/>
      <c r="D28" s="928"/>
      <c r="E28" s="730" t="str">
        <f t="shared" si="3"/>
        <v/>
      </c>
      <c r="F28" s="733">
        <f t="shared" si="1"/>
        <v>0</v>
      </c>
      <c r="G28" s="734">
        <f t="shared" si="2"/>
        <v>0</v>
      </c>
      <c r="H28" s="1023"/>
      <c r="I28" s="1023"/>
      <c r="J28" s="1023"/>
      <c r="K28" s="1023"/>
      <c r="L28" s="1023"/>
      <c r="M28" s="1023"/>
      <c r="N28" s="1023"/>
      <c r="O28" s="1023"/>
      <c r="P28" s="1023"/>
      <c r="Q28" s="1023"/>
      <c r="R28" s="1023"/>
      <c r="S28" s="1024"/>
    </row>
    <row r="29" spans="3:20" x14ac:dyDescent="0.25">
      <c r="C29" s="926"/>
      <c r="D29" s="928"/>
      <c r="E29" s="730" t="str">
        <f t="shared" si="3"/>
        <v/>
      </c>
      <c r="F29" s="733">
        <f t="shared" si="1"/>
        <v>0</v>
      </c>
      <c r="G29" s="734">
        <f t="shared" si="2"/>
        <v>0</v>
      </c>
      <c r="H29" s="1019"/>
      <c r="I29" s="1019"/>
      <c r="J29" s="1019"/>
      <c r="K29" s="1019"/>
      <c r="L29" s="1019"/>
      <c r="M29" s="1019"/>
      <c r="N29" s="1019"/>
      <c r="O29" s="1019"/>
      <c r="P29" s="1019"/>
      <c r="Q29" s="1019"/>
      <c r="R29" s="1019"/>
      <c r="S29" s="1020"/>
    </row>
    <row r="30" spans="3:20" x14ac:dyDescent="0.25">
      <c r="C30" s="926"/>
      <c r="D30" s="928"/>
      <c r="E30" s="730" t="str">
        <f t="shared" si="3"/>
        <v/>
      </c>
      <c r="F30" s="733">
        <f t="shared" si="1"/>
        <v>0</v>
      </c>
      <c r="G30" s="734">
        <f t="shared" si="2"/>
        <v>0</v>
      </c>
      <c r="H30" s="1019"/>
      <c r="I30" s="1019"/>
      <c r="J30" s="1019"/>
      <c r="K30" s="1019"/>
      <c r="L30" s="1019"/>
      <c r="M30" s="1019"/>
      <c r="N30" s="1019"/>
      <c r="O30" s="1019"/>
      <c r="P30" s="1019"/>
      <c r="Q30" s="1019"/>
      <c r="R30" s="1019"/>
      <c r="S30" s="1020"/>
    </row>
    <row r="31" spans="3:20" x14ac:dyDescent="0.25">
      <c r="C31" s="926"/>
      <c r="D31" s="928"/>
      <c r="E31" s="730" t="str">
        <f t="shared" si="3"/>
        <v/>
      </c>
      <c r="F31" s="733">
        <f t="shared" si="1"/>
        <v>0</v>
      </c>
      <c r="G31" s="734">
        <f t="shared" si="2"/>
        <v>0</v>
      </c>
      <c r="H31" s="1019"/>
      <c r="I31" s="1019"/>
      <c r="J31" s="1019"/>
      <c r="K31" s="1019"/>
      <c r="L31" s="1019"/>
      <c r="M31" s="1019"/>
      <c r="N31" s="1019"/>
      <c r="O31" s="1019"/>
      <c r="P31" s="1019"/>
      <c r="Q31" s="1019"/>
      <c r="R31" s="1019"/>
      <c r="S31" s="1020"/>
    </row>
    <row r="32" spans="3:20" ht="15.75" thickBot="1" x14ac:dyDescent="0.3">
      <c r="C32" s="930"/>
      <c r="D32" s="931"/>
      <c r="E32" s="738" t="str">
        <f t="shared" si="3"/>
        <v/>
      </c>
      <c r="F32" s="739">
        <f t="shared" si="1"/>
        <v>0</v>
      </c>
      <c r="G32" s="740">
        <f t="shared" si="2"/>
        <v>0</v>
      </c>
      <c r="H32" s="1021"/>
      <c r="I32" s="1021"/>
      <c r="J32" s="1021"/>
      <c r="K32" s="1021"/>
      <c r="L32" s="1021"/>
      <c r="M32" s="1021"/>
      <c r="N32" s="1021"/>
      <c r="O32" s="1021"/>
      <c r="P32" s="1021"/>
      <c r="Q32" s="1021"/>
      <c r="R32" s="1021"/>
      <c r="S32" s="1022"/>
    </row>
    <row r="33" spans="3:20" ht="15.75" thickBot="1" x14ac:dyDescent="0.3">
      <c r="C33" s="126"/>
      <c r="D33" s="126"/>
      <c r="E33" s="741"/>
      <c r="F33" s="126"/>
      <c r="G33" s="126"/>
      <c r="H33" s="742"/>
      <c r="I33" s="742"/>
      <c r="J33" s="742"/>
      <c r="K33" s="742"/>
      <c r="L33" s="126"/>
      <c r="M33" s="126"/>
      <c r="N33" s="126"/>
      <c r="O33" s="126"/>
      <c r="P33" s="126"/>
      <c r="Q33" s="126"/>
      <c r="R33" s="126"/>
      <c r="S33" s="126"/>
      <c r="T33" s="126"/>
    </row>
    <row r="34" spans="3:20" ht="36" customHeight="1" thickBot="1" x14ac:dyDescent="0.3">
      <c r="C34" s="716" t="s">
        <v>116</v>
      </c>
      <c r="D34" s="718" t="s">
        <v>108</v>
      </c>
      <c r="E34" s="743"/>
      <c r="F34" s="718" t="s">
        <v>53</v>
      </c>
      <c r="G34" s="719" t="s">
        <v>54</v>
      </c>
      <c r="H34" s="720" t="s">
        <v>109</v>
      </c>
      <c r="I34" s="720" t="s">
        <v>117</v>
      </c>
      <c r="J34" s="744" t="s">
        <v>118</v>
      </c>
      <c r="K34" s="976" t="s">
        <v>119</v>
      </c>
      <c r="L34" s="745" t="s">
        <v>120</v>
      </c>
      <c r="M34" s="745" t="s">
        <v>121</v>
      </c>
      <c r="N34" s="745" t="s">
        <v>122</v>
      </c>
      <c r="O34" s="745" t="s">
        <v>123</v>
      </c>
      <c r="P34" s="745" t="s">
        <v>124</v>
      </c>
      <c r="Q34" s="745" t="s">
        <v>125</v>
      </c>
      <c r="R34" s="745" t="s">
        <v>126</v>
      </c>
      <c r="S34" s="746" t="s">
        <v>127</v>
      </c>
      <c r="T34" s="126"/>
    </row>
    <row r="35" spans="3:20" ht="15.75" x14ac:dyDescent="0.25">
      <c r="C35" s="722" t="s">
        <v>128</v>
      </c>
      <c r="D35" s="724"/>
      <c r="E35" s="723"/>
      <c r="F35" s="724"/>
      <c r="G35" s="725"/>
      <c r="H35" s="747"/>
      <c r="I35" s="747"/>
      <c r="J35" s="800"/>
      <c r="K35" s="748"/>
      <c r="L35" s="748"/>
      <c r="M35" s="727"/>
      <c r="N35" s="727"/>
      <c r="O35" s="727"/>
      <c r="P35" s="727"/>
      <c r="Q35" s="727"/>
      <c r="R35" s="727"/>
      <c r="S35" s="728"/>
      <c r="T35" s="126"/>
    </row>
    <row r="36" spans="3:20" x14ac:dyDescent="0.25">
      <c r="C36" s="929" t="s">
        <v>129</v>
      </c>
      <c r="D36" s="927">
        <v>0</v>
      </c>
      <c r="E36" s="932" t="str">
        <f t="shared" ref="E36:E41" si="4">IF(C36&lt;&gt;0,"Short Term/Reimbursable Debt","")</f>
        <v>Short Term/Reimbursable Debt</v>
      </c>
      <c r="F36" s="731">
        <f t="shared" ref="F36:F54" si="5">IFERROR(D36/$D$60,0)</f>
        <v>0</v>
      </c>
      <c r="G36" s="732">
        <f t="shared" ref="G36:G54" si="6">IFERROR($D36/$D$12,0)</f>
        <v>0</v>
      </c>
      <c r="H36" s="934" t="s">
        <v>130</v>
      </c>
      <c r="I36" s="935" t="e">
        <f t="shared" ref="I36:I41" si="7">D36/SUM($D$36:$D$54)</f>
        <v>#DIV/0!</v>
      </c>
      <c r="J36" s="936"/>
      <c r="K36" s="971" t="str">
        <f t="shared" ref="K36:K41" si="8">IF((D36*L36)&lt;=0,"",(D36*L36))</f>
        <v/>
      </c>
      <c r="L36" s="937"/>
      <c r="M36" s="937"/>
      <c r="N36" s="938"/>
      <c r="O36" s="939"/>
      <c r="P36" s="939"/>
      <c r="Q36" s="938"/>
      <c r="R36" s="938"/>
      <c r="S36" s="940">
        <v>0</v>
      </c>
      <c r="T36" s="126"/>
    </row>
    <row r="37" spans="3:20" x14ac:dyDescent="0.25">
      <c r="C37" s="926"/>
      <c r="D37" s="928"/>
      <c r="E37" s="932" t="str">
        <f t="shared" si="4"/>
        <v/>
      </c>
      <c r="F37" s="733">
        <f t="shared" si="5"/>
        <v>0</v>
      </c>
      <c r="G37" s="734">
        <f t="shared" si="6"/>
        <v>0</v>
      </c>
      <c r="H37" s="934"/>
      <c r="I37" s="941" t="e">
        <f t="shared" si="7"/>
        <v>#DIV/0!</v>
      </c>
      <c r="J37" s="936"/>
      <c r="K37" s="972" t="str">
        <f t="shared" si="8"/>
        <v/>
      </c>
      <c r="L37" s="942"/>
      <c r="M37" s="942"/>
      <c r="N37" s="943"/>
      <c r="O37" s="944"/>
      <c r="P37" s="944"/>
      <c r="Q37" s="943"/>
      <c r="R37" s="943"/>
      <c r="S37" s="945"/>
      <c r="T37" s="126"/>
    </row>
    <row r="38" spans="3:20" x14ac:dyDescent="0.25">
      <c r="C38" s="926"/>
      <c r="D38" s="928"/>
      <c r="E38" s="932" t="str">
        <f t="shared" si="4"/>
        <v/>
      </c>
      <c r="F38" s="733">
        <f t="shared" si="5"/>
        <v>0</v>
      </c>
      <c r="G38" s="734">
        <f t="shared" si="6"/>
        <v>0</v>
      </c>
      <c r="H38" s="934"/>
      <c r="I38" s="941" t="e">
        <f t="shared" si="7"/>
        <v>#DIV/0!</v>
      </c>
      <c r="J38" s="936"/>
      <c r="K38" s="972" t="str">
        <f t="shared" si="8"/>
        <v/>
      </c>
      <c r="L38" s="942"/>
      <c r="M38" s="942"/>
      <c r="N38" s="943"/>
      <c r="O38" s="944"/>
      <c r="P38" s="944"/>
      <c r="Q38" s="943"/>
      <c r="R38" s="943"/>
      <c r="S38" s="945"/>
      <c r="T38" s="126"/>
    </row>
    <row r="39" spans="3:20" x14ac:dyDescent="0.25">
      <c r="C39" s="926"/>
      <c r="D39" s="928"/>
      <c r="E39" s="932" t="str">
        <f t="shared" si="4"/>
        <v/>
      </c>
      <c r="F39" s="733">
        <f t="shared" si="5"/>
        <v>0</v>
      </c>
      <c r="G39" s="734">
        <f t="shared" si="6"/>
        <v>0</v>
      </c>
      <c r="H39" s="934"/>
      <c r="I39" s="941" t="e">
        <f t="shared" si="7"/>
        <v>#DIV/0!</v>
      </c>
      <c r="J39" s="936"/>
      <c r="K39" s="972" t="str">
        <f t="shared" si="8"/>
        <v/>
      </c>
      <c r="L39" s="942"/>
      <c r="M39" s="942"/>
      <c r="N39" s="943"/>
      <c r="O39" s="944"/>
      <c r="P39" s="944"/>
      <c r="Q39" s="943"/>
      <c r="R39" s="943"/>
      <c r="S39" s="945"/>
      <c r="T39" s="126"/>
    </row>
    <row r="40" spans="3:20" x14ac:dyDescent="0.25">
      <c r="C40" s="926"/>
      <c r="D40" s="928"/>
      <c r="E40" s="932" t="str">
        <f t="shared" si="4"/>
        <v/>
      </c>
      <c r="F40" s="733">
        <f t="shared" si="5"/>
        <v>0</v>
      </c>
      <c r="G40" s="734">
        <f t="shared" si="6"/>
        <v>0</v>
      </c>
      <c r="H40" s="934"/>
      <c r="I40" s="941" t="e">
        <f t="shared" si="7"/>
        <v>#DIV/0!</v>
      </c>
      <c r="J40" s="936"/>
      <c r="K40" s="972" t="str">
        <f t="shared" si="8"/>
        <v/>
      </c>
      <c r="L40" s="942"/>
      <c r="M40" s="942"/>
      <c r="N40" s="943"/>
      <c r="O40" s="944"/>
      <c r="P40" s="944"/>
      <c r="Q40" s="943"/>
      <c r="R40" s="943"/>
      <c r="S40" s="945"/>
      <c r="T40" s="126"/>
    </row>
    <row r="41" spans="3:20" ht="15.75" thickBot="1" x14ac:dyDescent="0.3">
      <c r="C41" s="930"/>
      <c r="D41" s="931"/>
      <c r="E41" s="933" t="str">
        <f t="shared" si="4"/>
        <v/>
      </c>
      <c r="F41" s="739">
        <f t="shared" si="5"/>
        <v>0</v>
      </c>
      <c r="G41" s="740">
        <f t="shared" si="6"/>
        <v>0</v>
      </c>
      <c r="H41" s="946"/>
      <c r="I41" s="947" t="e">
        <f t="shared" si="7"/>
        <v>#DIV/0!</v>
      </c>
      <c r="J41" s="948"/>
      <c r="K41" s="973" t="str">
        <f t="shared" si="8"/>
        <v/>
      </c>
      <c r="L41" s="949"/>
      <c r="M41" s="949"/>
      <c r="N41" s="950"/>
      <c r="O41" s="951"/>
      <c r="P41" s="951"/>
      <c r="Q41" s="950"/>
      <c r="R41" s="950"/>
      <c r="S41" s="952"/>
      <c r="T41" s="126"/>
    </row>
    <row r="42" spans="3:20" ht="15.75" x14ac:dyDescent="0.25">
      <c r="C42" s="722" t="s">
        <v>131</v>
      </c>
      <c r="D42" s="724"/>
      <c r="E42" s="723"/>
      <c r="F42" s="724"/>
      <c r="G42" s="725"/>
      <c r="H42" s="747"/>
      <c r="I42" s="803"/>
      <c r="J42" s="799"/>
      <c r="K42" s="977"/>
      <c r="L42" s="748"/>
      <c r="M42" s="727"/>
      <c r="N42" s="727"/>
      <c r="O42" s="727"/>
      <c r="P42" s="727"/>
      <c r="Q42" s="727"/>
      <c r="R42" s="727"/>
      <c r="S42" s="823"/>
      <c r="T42" s="126"/>
    </row>
    <row r="43" spans="3:20" x14ac:dyDescent="0.25">
      <c r="C43" s="929" t="s">
        <v>132</v>
      </c>
      <c r="D43" s="927">
        <v>0</v>
      </c>
      <c r="E43" s="953" t="str">
        <f t="shared" ref="E43:E52" si="9">IF(C43&lt;&gt;0,"Conventional Debt","")</f>
        <v>Conventional Debt</v>
      </c>
      <c r="F43" s="731">
        <f t="shared" si="5"/>
        <v>0</v>
      </c>
      <c r="G43" s="732">
        <f t="shared" si="6"/>
        <v>0</v>
      </c>
      <c r="H43" s="955"/>
      <c r="I43" s="941" t="e">
        <f t="shared" ref="I43:I52" si="10">D43/SUM($D$36:$D$54)</f>
        <v>#DIV/0!</v>
      </c>
      <c r="J43" s="956" t="e">
        <f t="shared" ref="J43:J52" si="11">D43/SUM($D$43:$D$54)</f>
        <v>#DIV/0!</v>
      </c>
      <c r="K43" s="978" t="str">
        <f t="shared" ref="K43:K52" si="12">IF((D43*L43)&lt;=0,"",(D43*L43))</f>
        <v/>
      </c>
      <c r="L43" s="937"/>
      <c r="M43" s="937"/>
      <c r="N43" s="938"/>
      <c r="O43" s="939"/>
      <c r="P43" s="939"/>
      <c r="Q43" s="938"/>
      <c r="R43" s="938"/>
      <c r="S43" s="940"/>
      <c r="T43" s="126"/>
    </row>
    <row r="44" spans="3:20" x14ac:dyDescent="0.25">
      <c r="C44" s="926" t="s">
        <v>133</v>
      </c>
      <c r="D44" s="928">
        <v>0</v>
      </c>
      <c r="E44" s="953" t="str">
        <f t="shared" si="9"/>
        <v>Conventional Debt</v>
      </c>
      <c r="F44" s="731">
        <f t="shared" si="5"/>
        <v>0</v>
      </c>
      <c r="G44" s="732">
        <f t="shared" si="6"/>
        <v>0</v>
      </c>
      <c r="H44" s="957"/>
      <c r="I44" s="941" t="e">
        <f t="shared" si="10"/>
        <v>#DIV/0!</v>
      </c>
      <c r="J44" s="956" t="e">
        <f t="shared" si="11"/>
        <v>#DIV/0!</v>
      </c>
      <c r="K44" s="979" t="str">
        <f t="shared" si="12"/>
        <v/>
      </c>
      <c r="L44" s="942"/>
      <c r="M44" s="942"/>
      <c r="N44" s="943"/>
      <c r="O44" s="944"/>
      <c r="P44" s="944"/>
      <c r="Q44" s="943"/>
      <c r="R44" s="943"/>
      <c r="S44" s="945"/>
      <c r="T44" s="126"/>
    </row>
    <row r="45" spans="3:20" x14ac:dyDescent="0.25">
      <c r="C45" s="926"/>
      <c r="D45" s="928"/>
      <c r="E45" s="953" t="str">
        <f t="shared" si="9"/>
        <v/>
      </c>
      <c r="F45" s="731">
        <f t="shared" si="5"/>
        <v>0</v>
      </c>
      <c r="G45" s="732">
        <f t="shared" si="6"/>
        <v>0</v>
      </c>
      <c r="H45" s="957"/>
      <c r="I45" s="941" t="e">
        <f t="shared" si="10"/>
        <v>#DIV/0!</v>
      </c>
      <c r="J45" s="956" t="e">
        <f t="shared" si="11"/>
        <v>#DIV/0!</v>
      </c>
      <c r="K45" s="979" t="str">
        <f t="shared" si="12"/>
        <v/>
      </c>
      <c r="L45" s="942"/>
      <c r="M45" s="942"/>
      <c r="N45" s="943"/>
      <c r="O45" s="944"/>
      <c r="P45" s="944"/>
      <c r="Q45" s="943"/>
      <c r="R45" s="943"/>
      <c r="S45" s="945"/>
      <c r="T45" s="126"/>
    </row>
    <row r="46" spans="3:20" x14ac:dyDescent="0.25">
      <c r="C46" s="926"/>
      <c r="D46" s="928"/>
      <c r="E46" s="953" t="str">
        <f t="shared" si="9"/>
        <v/>
      </c>
      <c r="F46" s="731">
        <f t="shared" si="5"/>
        <v>0</v>
      </c>
      <c r="G46" s="732">
        <f t="shared" si="6"/>
        <v>0</v>
      </c>
      <c r="H46" s="957"/>
      <c r="I46" s="941" t="e">
        <f t="shared" si="10"/>
        <v>#DIV/0!</v>
      </c>
      <c r="J46" s="956" t="e">
        <f t="shared" si="11"/>
        <v>#DIV/0!</v>
      </c>
      <c r="K46" s="979" t="str">
        <f t="shared" si="12"/>
        <v/>
      </c>
      <c r="L46" s="942"/>
      <c r="M46" s="942"/>
      <c r="N46" s="943"/>
      <c r="O46" s="944"/>
      <c r="P46" s="944"/>
      <c r="Q46" s="943"/>
      <c r="R46" s="943"/>
      <c r="S46" s="945"/>
      <c r="T46" s="126"/>
    </row>
    <row r="47" spans="3:20" x14ac:dyDescent="0.25">
      <c r="C47" s="926"/>
      <c r="D47" s="928"/>
      <c r="E47" s="953" t="str">
        <f t="shared" si="9"/>
        <v/>
      </c>
      <c r="F47" s="731">
        <f t="shared" si="5"/>
        <v>0</v>
      </c>
      <c r="G47" s="732">
        <f t="shared" si="6"/>
        <v>0</v>
      </c>
      <c r="H47" s="957"/>
      <c r="I47" s="941" t="e">
        <f t="shared" si="10"/>
        <v>#DIV/0!</v>
      </c>
      <c r="J47" s="956" t="e">
        <f t="shared" si="11"/>
        <v>#DIV/0!</v>
      </c>
      <c r="K47" s="979" t="str">
        <f t="shared" si="12"/>
        <v/>
      </c>
      <c r="L47" s="942"/>
      <c r="M47" s="942"/>
      <c r="N47" s="943"/>
      <c r="O47" s="944"/>
      <c r="P47" s="944"/>
      <c r="Q47" s="943"/>
      <c r="R47" s="943"/>
      <c r="S47" s="945"/>
      <c r="T47" s="126"/>
    </row>
    <row r="48" spans="3:20" x14ac:dyDescent="0.25">
      <c r="C48" s="926"/>
      <c r="D48" s="928"/>
      <c r="E48" s="953" t="str">
        <f t="shared" si="9"/>
        <v/>
      </c>
      <c r="F48" s="731">
        <f t="shared" si="5"/>
        <v>0</v>
      </c>
      <c r="G48" s="732">
        <f t="shared" si="6"/>
        <v>0</v>
      </c>
      <c r="H48" s="957"/>
      <c r="I48" s="941" t="e">
        <f t="shared" si="10"/>
        <v>#DIV/0!</v>
      </c>
      <c r="J48" s="956" t="e">
        <f t="shared" si="11"/>
        <v>#DIV/0!</v>
      </c>
      <c r="K48" s="979" t="str">
        <f t="shared" si="12"/>
        <v/>
      </c>
      <c r="L48" s="942"/>
      <c r="M48" s="942"/>
      <c r="N48" s="943"/>
      <c r="O48" s="944"/>
      <c r="P48" s="944"/>
      <c r="Q48" s="943"/>
      <c r="R48" s="943"/>
      <c r="S48" s="945"/>
      <c r="T48" s="126"/>
    </row>
    <row r="49" spans="3:22" x14ac:dyDescent="0.25">
      <c r="C49" s="926"/>
      <c r="D49" s="928"/>
      <c r="E49" s="953" t="str">
        <f t="shared" si="9"/>
        <v/>
      </c>
      <c r="F49" s="731">
        <f t="shared" si="5"/>
        <v>0</v>
      </c>
      <c r="G49" s="732">
        <f t="shared" si="6"/>
        <v>0</v>
      </c>
      <c r="H49" s="957"/>
      <c r="I49" s="941" t="e">
        <f t="shared" si="10"/>
        <v>#DIV/0!</v>
      </c>
      <c r="J49" s="956" t="e">
        <f t="shared" si="11"/>
        <v>#DIV/0!</v>
      </c>
      <c r="K49" s="979" t="str">
        <f t="shared" si="12"/>
        <v/>
      </c>
      <c r="L49" s="942"/>
      <c r="M49" s="942"/>
      <c r="N49" s="943"/>
      <c r="O49" s="944"/>
      <c r="P49" s="944"/>
      <c r="Q49" s="943"/>
      <c r="R49" s="943"/>
      <c r="S49" s="945"/>
      <c r="T49" s="126"/>
    </row>
    <row r="50" spans="3:22" x14ac:dyDescent="0.25">
      <c r="C50" s="926"/>
      <c r="D50" s="928"/>
      <c r="E50" s="953" t="str">
        <f t="shared" si="9"/>
        <v/>
      </c>
      <c r="F50" s="731">
        <f t="shared" si="5"/>
        <v>0</v>
      </c>
      <c r="G50" s="732">
        <f t="shared" si="6"/>
        <v>0</v>
      </c>
      <c r="H50" s="957"/>
      <c r="I50" s="941" t="e">
        <f t="shared" si="10"/>
        <v>#DIV/0!</v>
      </c>
      <c r="J50" s="956" t="e">
        <f t="shared" si="11"/>
        <v>#DIV/0!</v>
      </c>
      <c r="K50" s="979" t="str">
        <f t="shared" si="12"/>
        <v/>
      </c>
      <c r="L50" s="942"/>
      <c r="M50" s="942"/>
      <c r="N50" s="943"/>
      <c r="O50" s="944"/>
      <c r="P50" s="944"/>
      <c r="Q50" s="943"/>
      <c r="R50" s="943"/>
      <c r="S50" s="945"/>
      <c r="T50" s="126"/>
    </row>
    <row r="51" spans="3:22" x14ac:dyDescent="0.25">
      <c r="C51" s="926"/>
      <c r="D51" s="928"/>
      <c r="E51" s="953" t="str">
        <f t="shared" si="9"/>
        <v/>
      </c>
      <c r="F51" s="731">
        <f t="shared" si="5"/>
        <v>0</v>
      </c>
      <c r="G51" s="732">
        <f t="shared" si="6"/>
        <v>0</v>
      </c>
      <c r="H51" s="957"/>
      <c r="I51" s="941" t="e">
        <f t="shared" si="10"/>
        <v>#DIV/0!</v>
      </c>
      <c r="J51" s="956" t="e">
        <f t="shared" si="11"/>
        <v>#DIV/0!</v>
      </c>
      <c r="K51" s="979" t="str">
        <f t="shared" si="12"/>
        <v/>
      </c>
      <c r="L51" s="942"/>
      <c r="M51" s="942"/>
      <c r="N51" s="943"/>
      <c r="O51" s="944"/>
      <c r="P51" s="944"/>
      <c r="Q51" s="943"/>
      <c r="R51" s="943"/>
      <c r="S51" s="945"/>
      <c r="T51" s="126"/>
    </row>
    <row r="52" spans="3:22" ht="15.75" thickBot="1" x14ac:dyDescent="0.3">
      <c r="C52" s="930"/>
      <c r="D52" s="931"/>
      <c r="E52" s="954" t="str">
        <f t="shared" si="9"/>
        <v/>
      </c>
      <c r="F52" s="739">
        <f t="shared" si="5"/>
        <v>0</v>
      </c>
      <c r="G52" s="740">
        <f t="shared" si="6"/>
        <v>0</v>
      </c>
      <c r="H52" s="958"/>
      <c r="I52" s="947" t="e">
        <f t="shared" si="10"/>
        <v>#DIV/0!</v>
      </c>
      <c r="J52" s="959" t="e">
        <f t="shared" si="11"/>
        <v>#DIV/0!</v>
      </c>
      <c r="K52" s="980" t="str">
        <f t="shared" si="12"/>
        <v/>
      </c>
      <c r="L52" s="949"/>
      <c r="M52" s="949"/>
      <c r="N52" s="950"/>
      <c r="O52" s="951"/>
      <c r="P52" s="951"/>
      <c r="Q52" s="950"/>
      <c r="R52" s="950"/>
      <c r="S52" s="952"/>
      <c r="T52" s="126"/>
    </row>
    <row r="53" spans="3:22" ht="15.75" thickBot="1" x14ac:dyDescent="0.3">
      <c r="C53" s="126"/>
      <c r="D53" s="126"/>
      <c r="E53" s="749"/>
      <c r="F53" s="126"/>
      <c r="G53" s="126"/>
      <c r="H53" s="742"/>
      <c r="I53" s="742"/>
      <c r="J53" s="742"/>
      <c r="K53" s="981"/>
      <c r="L53" s="126"/>
      <c r="M53" s="126"/>
      <c r="N53" s="126"/>
      <c r="O53" s="126"/>
      <c r="P53" s="126"/>
      <c r="Q53" s="126"/>
      <c r="R53" s="126"/>
      <c r="S53" s="126"/>
      <c r="T53" s="126"/>
    </row>
    <row r="54" spans="3:22" ht="36" customHeight="1" thickBot="1" x14ac:dyDescent="0.3">
      <c r="C54" s="750" t="s">
        <v>134</v>
      </c>
      <c r="D54" s="751">
        <f>$D$61-SUM(D17:D32,D36,D43:D52)</f>
        <v>0</v>
      </c>
      <c r="E54" s="805" t="str">
        <f>IF(C54&lt;&gt;0,"Conventional Debt","")</f>
        <v>Conventional Debt</v>
      </c>
      <c r="F54" s="752">
        <f t="shared" si="5"/>
        <v>0</v>
      </c>
      <c r="G54" s="751">
        <f t="shared" si="6"/>
        <v>0</v>
      </c>
      <c r="H54" s="753"/>
      <c r="I54" s="822" t="e">
        <f>D54/SUM($D$36:$D$54)</f>
        <v>#DIV/0!</v>
      </c>
      <c r="J54" s="975" t="e">
        <f>D54/SUM($D$43:$D$54)</f>
        <v>#DIV/0!</v>
      </c>
      <c r="K54" s="982" t="str">
        <f>IF((D54*L54)&lt;=0,"",(D54*L54))</f>
        <v/>
      </c>
      <c r="L54" s="960"/>
      <c r="M54" s="960"/>
      <c r="N54" s="961"/>
      <c r="O54" s="962"/>
      <c r="P54" s="962"/>
      <c r="Q54" s="961"/>
      <c r="R54" s="961"/>
      <c r="S54" s="963"/>
      <c r="T54" s="126"/>
    </row>
    <row r="55" spans="3:22" hidden="1" x14ac:dyDescent="0.25">
      <c r="C55" s="806"/>
      <c r="D55" s="808"/>
      <c r="E55" s="807"/>
      <c r="F55" s="809"/>
      <c r="G55" s="810"/>
      <c r="H55" s="806" t="s">
        <v>135</v>
      </c>
      <c r="I55" s="811" t="e">
        <f>SUM(I36:I54)</f>
        <v>#DIV/0!</v>
      </c>
      <c r="J55" s="811"/>
      <c r="K55" s="812"/>
      <c r="L55" s="812"/>
      <c r="M55" s="813" t="e">
        <f>SUMPRODUCT($I$36:$I$54,M36:M54)</f>
        <v>#DIV/0!</v>
      </c>
      <c r="N55" s="814"/>
      <c r="O55" s="815"/>
      <c r="P55" s="815"/>
      <c r="Q55" s="814"/>
      <c r="R55" s="814"/>
      <c r="S55" s="816" t="e">
        <f>SUMPRODUCT($I$36:$I$54,S36:S54)</f>
        <v>#DIV/0!</v>
      </c>
      <c r="T55" s="126"/>
    </row>
    <row r="56" spans="3:22" hidden="1" x14ac:dyDescent="0.25">
      <c r="C56" s="791"/>
      <c r="D56" s="793"/>
      <c r="E56" s="792"/>
      <c r="F56" s="794"/>
      <c r="G56" s="795"/>
      <c r="H56" s="791" t="s">
        <v>136</v>
      </c>
      <c r="I56" s="804"/>
      <c r="J56" s="804" t="e">
        <f>SUM(J43:J54)</f>
        <v>#DIV/0!</v>
      </c>
      <c r="K56" s="796"/>
      <c r="L56" s="796"/>
      <c r="M56" s="801" t="e">
        <f>SUMPRODUCT($J$43:$J$54,M43:M54)</f>
        <v>#DIV/0!</v>
      </c>
      <c r="N56" s="797"/>
      <c r="O56" s="798"/>
      <c r="P56" s="798"/>
      <c r="Q56" s="797"/>
      <c r="R56" s="797"/>
      <c r="S56" s="802" t="e">
        <f>SUMPRODUCT($J$43:$J$54,S43:S54)</f>
        <v>#DIV/0!</v>
      </c>
      <c r="T56" s="126"/>
    </row>
    <row r="57" spans="3:22" x14ac:dyDescent="0.25">
      <c r="C57" s="577" t="s">
        <v>137</v>
      </c>
      <c r="D57" s="757">
        <v>25000</v>
      </c>
      <c r="E57" s="754"/>
      <c r="F57" s="758" t="s">
        <v>138</v>
      </c>
      <c r="K57"/>
    </row>
    <row r="58" spans="3:22" x14ac:dyDescent="0.25">
      <c r="C58" s="577" t="s">
        <v>139</v>
      </c>
      <c r="D58" s="759">
        <f>$D$57*$D$12</f>
        <v>0</v>
      </c>
      <c r="F58" s="755" t="str">
        <f>IF($D$54&gt;$D$58,"ERROR - Loan Request Larger than Maximum",IF($D$54&lt;=0,"RLF FUNDS NOT REQUIRED",""))</f>
        <v>RLF FUNDS NOT REQUIRED</v>
      </c>
      <c r="K58"/>
    </row>
    <row r="59" spans="3:22" ht="15.75" thickBot="1" x14ac:dyDescent="0.3">
      <c r="E59" s="760"/>
      <c r="H59" s="742"/>
      <c r="I59" s="742"/>
      <c r="J59" s="742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</row>
    <row r="60" spans="3:22" ht="36" customHeight="1" thickBot="1" x14ac:dyDescent="0.3">
      <c r="C60" s="716" t="s">
        <v>140</v>
      </c>
      <c r="D60" s="762">
        <f>SUM(D17:D32,D36:D52,D54)</f>
        <v>0</v>
      </c>
      <c r="E60" s="761"/>
      <c r="F60" s="763">
        <f t="shared" ref="F60" si="13">IFERROR(D60/$D$60,0)</f>
        <v>0</v>
      </c>
      <c r="G60" s="764">
        <f t="shared" ref="G60" si="14">IFERROR($D60/$D$12,0)</f>
        <v>0</v>
      </c>
      <c r="H60" s="720"/>
      <c r="I60" s="720"/>
      <c r="J60" s="720"/>
      <c r="K60" s="745"/>
      <c r="L60" s="745"/>
      <c r="M60" s="745"/>
      <c r="N60" s="745"/>
      <c r="O60" s="745"/>
      <c r="P60" s="745"/>
      <c r="Q60" s="745"/>
      <c r="R60" s="745"/>
      <c r="S60" s="746"/>
      <c r="T60" s="126"/>
    </row>
    <row r="61" spans="3:22" x14ac:dyDescent="0.25">
      <c r="C61" s="577" t="s">
        <v>141</v>
      </c>
      <c r="D61" s="766">
        <f>'Project Uses'!$C$77</f>
        <v>0</v>
      </c>
      <c r="E61" s="765"/>
      <c r="H61" s="742"/>
      <c r="I61" s="742"/>
      <c r="J61" s="742"/>
      <c r="K61" s="742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</row>
    <row r="62" spans="3:22" x14ac:dyDescent="0.25">
      <c r="C62" s="837" t="s">
        <v>142</v>
      </c>
      <c r="D62" s="839">
        <f>D60-D61</f>
        <v>0</v>
      </c>
      <c r="E62" s="838"/>
      <c r="F62" s="840">
        <f>IFERROR(D62/D61,0)</f>
        <v>0</v>
      </c>
      <c r="H62" s="742"/>
      <c r="I62" s="742"/>
      <c r="J62" s="742"/>
      <c r="K62" s="742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</row>
    <row r="63" spans="3:22" x14ac:dyDescent="0.25">
      <c r="H63" s="742"/>
      <c r="I63" s="742"/>
      <c r="J63" s="742"/>
      <c r="K63" s="742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</row>
    <row r="64" spans="3:22" x14ac:dyDescent="0.25">
      <c r="C64" s="760"/>
      <c r="H64" s="742"/>
      <c r="I64" s="742"/>
      <c r="J64" s="742"/>
      <c r="K64" s="742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</row>
    <row r="70" spans="14:20" x14ac:dyDescent="0.25">
      <c r="N70" s="126"/>
      <c r="O70" s="126"/>
      <c r="P70" s="126"/>
      <c r="Q70" s="126"/>
      <c r="R70" s="126"/>
      <c r="S70" s="126"/>
      <c r="T70" s="126"/>
    </row>
    <row r="71" spans="14:20" x14ac:dyDescent="0.25">
      <c r="N71" s="126"/>
      <c r="O71" s="126"/>
      <c r="P71" s="126"/>
      <c r="Q71" s="126"/>
      <c r="R71" s="126"/>
      <c r="S71" s="126"/>
      <c r="T71" s="126"/>
    </row>
    <row r="72" spans="14:20" x14ac:dyDescent="0.25">
      <c r="N72" s="126"/>
      <c r="O72" s="126"/>
      <c r="P72" s="126"/>
      <c r="Q72" s="126"/>
      <c r="R72" s="126"/>
      <c r="S72" s="126"/>
      <c r="T72" s="126"/>
    </row>
    <row r="73" spans="14:20" x14ac:dyDescent="0.25">
      <c r="N73" s="126"/>
      <c r="O73" s="126"/>
      <c r="P73" s="126"/>
      <c r="Q73" s="126"/>
      <c r="R73" s="126"/>
      <c r="S73" s="126"/>
      <c r="T73" s="126"/>
    </row>
    <row r="74" spans="14:20" x14ac:dyDescent="0.25">
      <c r="N74" s="126"/>
      <c r="O74" s="126"/>
      <c r="P74" s="126"/>
      <c r="Q74" s="126"/>
      <c r="R74" s="126"/>
      <c r="S74" s="126"/>
      <c r="T74" s="126"/>
    </row>
    <row r="75" spans="14:20" x14ac:dyDescent="0.25">
      <c r="N75" s="126"/>
      <c r="O75" s="126"/>
      <c r="P75" s="126"/>
      <c r="Q75" s="126"/>
      <c r="R75" s="126"/>
      <c r="S75" s="126"/>
      <c r="T75" s="126"/>
    </row>
    <row r="76" spans="14:20" x14ac:dyDescent="0.25">
      <c r="N76" s="126"/>
      <c r="O76" s="126"/>
      <c r="P76" s="126"/>
      <c r="Q76" s="126"/>
      <c r="R76" s="126"/>
      <c r="S76" s="126"/>
      <c r="T76" s="126"/>
    </row>
    <row r="77" spans="14:20" x14ac:dyDescent="0.25">
      <c r="N77" s="126"/>
      <c r="O77" s="126"/>
      <c r="P77" s="126"/>
      <c r="Q77" s="126"/>
      <c r="R77" s="126"/>
      <c r="S77" s="126"/>
      <c r="T77" s="126"/>
    </row>
    <row r="78" spans="14:20" x14ac:dyDescent="0.25">
      <c r="N78" s="126"/>
      <c r="O78" s="126"/>
      <c r="P78" s="126"/>
      <c r="Q78" s="126"/>
      <c r="R78" s="126"/>
      <c r="S78" s="126"/>
      <c r="T78" s="126"/>
    </row>
    <row r="79" spans="14:20" x14ac:dyDescent="0.25">
      <c r="N79" s="126"/>
      <c r="O79" s="126"/>
      <c r="P79" s="126"/>
      <c r="Q79" s="126"/>
      <c r="R79" s="126"/>
      <c r="S79" s="126"/>
      <c r="T79" s="126"/>
    </row>
    <row r="80" spans="14:20" x14ac:dyDescent="0.25">
      <c r="N80" s="126"/>
      <c r="O80" s="126"/>
      <c r="P80" s="126"/>
      <c r="Q80" s="126"/>
      <c r="R80" s="126"/>
      <c r="S80" s="126"/>
      <c r="T80" s="126"/>
    </row>
    <row r="81" spans="14:20" x14ac:dyDescent="0.25">
      <c r="N81" s="126"/>
      <c r="O81" s="126"/>
      <c r="P81" s="126"/>
      <c r="Q81" s="126"/>
      <c r="R81" s="126"/>
      <c r="S81" s="126"/>
      <c r="T81" s="126"/>
    </row>
    <row r="82" spans="14:20" x14ac:dyDescent="0.25">
      <c r="N82" s="126"/>
      <c r="O82" s="126"/>
      <c r="P82" s="126"/>
      <c r="Q82" s="126"/>
      <c r="R82" s="126"/>
      <c r="S82" s="126"/>
      <c r="T82" s="126"/>
    </row>
    <row r="83" spans="14:20" x14ac:dyDescent="0.25">
      <c r="N83" s="126"/>
      <c r="O83" s="126"/>
      <c r="P83" s="126"/>
      <c r="Q83" s="126"/>
      <c r="R83" s="126"/>
      <c r="S83" s="126"/>
      <c r="T83" s="126"/>
    </row>
    <row r="84" spans="14:20" x14ac:dyDescent="0.25">
      <c r="N84" s="1"/>
      <c r="O84" s="1"/>
      <c r="P84" s="1"/>
      <c r="Q84" s="1"/>
      <c r="R84" s="1"/>
      <c r="S84" s="1"/>
      <c r="T84" s="1"/>
    </row>
  </sheetData>
  <sheetProtection sheet="1" objects="1" scenarios="1" selectLockedCells="1"/>
  <mergeCells count="15">
    <mergeCell ref="H22:S22"/>
    <mergeCell ref="H17:S17"/>
    <mergeCell ref="H18:S18"/>
    <mergeCell ref="H19:S19"/>
    <mergeCell ref="H20:S20"/>
    <mergeCell ref="H21:S21"/>
    <mergeCell ref="H30:S30"/>
    <mergeCell ref="H31:S31"/>
    <mergeCell ref="H32:S32"/>
    <mergeCell ref="H23:S23"/>
    <mergeCell ref="H24:S24"/>
    <mergeCell ref="H25:S25"/>
    <mergeCell ref="H27:S27"/>
    <mergeCell ref="H28:S28"/>
    <mergeCell ref="H29:S29"/>
  </mergeCells>
  <conditionalFormatting sqref="F17:G25 F36:G41 F43:G52 F55:G56">
    <cfRule type="cellIs" dxfId="47" priority="2" operator="equal">
      <formula>0</formula>
    </cfRule>
  </conditionalFormatting>
  <conditionalFormatting sqref="F27:G32">
    <cfRule type="cellIs" dxfId="46" priority="1" operator="equal">
      <formula>0</formula>
    </cfRule>
  </conditionalFormatting>
  <dataValidations count="4">
    <dataValidation type="list" allowBlank="1" showInputMessage="1" showErrorMessage="1" sqref="O56:P56 O35:P35" xr:uid="{107202B8-87A1-42BB-BEBF-7F7F1DC17233}">
      <formula1>#REF!</formula1>
    </dataValidation>
    <dataValidation allowBlank="1" showInputMessage="1" showErrorMessage="1" error="Request exceeds Maximum Loan Permitted" sqref="D55:D57" xr:uid="{57E11F58-93F1-4141-A3B7-611A3C577FCC}"/>
    <dataValidation type="list" allowBlank="1" showInputMessage="1" showErrorMessage="1" sqref="O36:P41 O43:P52 O54:P54" xr:uid="{C6EDD9ED-BDC7-4731-8844-3C6743F61F07}">
      <formula1>$A$9:$A$10</formula1>
    </dataValidation>
    <dataValidation type="whole" operator="greaterThan" allowBlank="1" showInputMessage="1" showErrorMessage="1" error="Request exceeds Maximum Loan Permitted" sqref="D54" xr:uid="{C12FFFA5-F121-48BD-9EC3-A4F2962506B5}">
      <formula1>0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34F3-E491-4B79-A309-44C9AECA5BED}">
  <sheetPr>
    <tabColor rgb="FF00B0F0"/>
  </sheetPr>
  <dimension ref="A2:AE103"/>
  <sheetViews>
    <sheetView zoomScale="85" zoomScaleNormal="85" workbookViewId="0">
      <pane xSplit="7" ySplit="21" topLeftCell="H22" activePane="bottomRight" state="frozen"/>
      <selection pane="topRight" activeCell="G1" sqref="G1"/>
      <selection pane="bottomLeft" activeCell="A8" sqref="A8"/>
      <selection pane="bottomRight" activeCell="H67" sqref="H67"/>
    </sheetView>
  </sheetViews>
  <sheetFormatPr defaultColWidth="8.5703125" defaultRowHeight="12" outlineLevelCol="1" x14ac:dyDescent="0.2"/>
  <cols>
    <col min="1" max="1" width="5.42578125" style="20" customWidth="1"/>
    <col min="2" max="2" width="43.140625" style="20" customWidth="1"/>
    <col min="3" max="3" width="35.42578125" style="20" hidden="1" customWidth="1"/>
    <col min="4" max="4" width="19.42578125" style="23" customWidth="1"/>
    <col min="5" max="5" width="2.42578125" style="20" customWidth="1"/>
    <col min="6" max="6" width="15.42578125" style="20" customWidth="1"/>
    <col min="7" max="7" width="2.42578125" style="20" customWidth="1"/>
    <col min="8" max="23" width="14.5703125" style="20" customWidth="1"/>
    <col min="24" max="31" width="14.5703125" style="20" customWidth="1" outlineLevel="1"/>
    <col min="32" max="16384" width="8.5703125" style="20"/>
  </cols>
  <sheetData>
    <row r="2" spans="2:31" ht="15" x14ac:dyDescent="0.2">
      <c r="B2" s="3"/>
      <c r="C2" s="2"/>
      <c r="D2" s="2"/>
      <c r="E2" s="2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2:31" ht="20.25" x14ac:dyDescent="0.25">
      <c r="B3" s="3"/>
      <c r="C3" s="2"/>
      <c r="D3" s="2"/>
      <c r="E3" s="2"/>
      <c r="F3" s="1"/>
      <c r="G3" s="4"/>
      <c r="H3" s="17" t="str">
        <f>'Dev Program'!$G$3</f>
        <v>REVOLVING LOAN FUND PROGRAM</v>
      </c>
      <c r="I3"/>
      <c r="J3"/>
      <c r="K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15" x14ac:dyDescent="0.25">
      <c r="B4" s="3"/>
      <c r="C4" s="2"/>
      <c r="D4" s="2"/>
      <c r="E4" s="2"/>
      <c r="F4" s="1"/>
      <c r="G4" s="4"/>
      <c r="H4" s="16"/>
      <c r="I4"/>
      <c r="J4"/>
      <c r="K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2:31" ht="15" x14ac:dyDescent="0.2">
      <c r="B5" s="3"/>
      <c r="C5" s="2"/>
      <c r="D5" s="2"/>
      <c r="E5" s="2"/>
      <c r="F5" s="1"/>
      <c r="G5" s="4"/>
      <c r="H5" s="31" t="s">
        <v>46</v>
      </c>
      <c r="I5" s="32" t="str">
        <f>'Dev Program'!$C$14</f>
        <v>Applicant Name</v>
      </c>
      <c r="J5" s="33"/>
      <c r="K5" s="3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15" x14ac:dyDescent="0.2">
      <c r="B6" s="3"/>
      <c r="C6" s="2"/>
      <c r="D6" s="2"/>
      <c r="E6" s="2"/>
      <c r="F6" s="1"/>
      <c r="G6" s="4"/>
      <c r="H6" s="34" t="s">
        <v>12</v>
      </c>
      <c r="I6" s="35" t="str">
        <f>'Dev Program'!$C$20</f>
        <v>Project Name</v>
      </c>
      <c r="J6" s="36"/>
      <c r="K6" s="3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2:31" ht="15" x14ac:dyDescent="0.2">
      <c r="B7" s="3"/>
      <c r="C7" s="2"/>
      <c r="D7" s="2"/>
      <c r="E7" s="2"/>
      <c r="F7" s="1"/>
      <c r="G7" s="4"/>
      <c r="H7" s="37" t="s">
        <v>47</v>
      </c>
      <c r="I7" s="38" t="str">
        <f>'Dev Program'!$C21</f>
        <v>Brief Description of Project (e.g. XX-Unit Infill Multifamily Project)</v>
      </c>
      <c r="J7" s="39"/>
      <c r="K7" s="3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2:31" ht="15" x14ac:dyDescent="0.2">
      <c r="B8" s="3"/>
      <c r="C8" s="2"/>
      <c r="D8" s="2"/>
      <c r="E8" s="2"/>
      <c r="F8" s="1"/>
      <c r="G8" s="4"/>
      <c r="H8" s="31" t="s">
        <v>48</v>
      </c>
      <c r="I8" s="32" t="str">
        <f>'Dev Program'!$C22</f>
        <v>Number / Street</v>
      </c>
      <c r="J8" s="33"/>
      <c r="K8" s="3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2:31" ht="15" x14ac:dyDescent="0.2">
      <c r="B9" s="3"/>
      <c r="C9" s="2"/>
      <c r="D9" s="2"/>
      <c r="E9" s="2"/>
      <c r="F9" s="1"/>
      <c r="G9" s="4"/>
      <c r="H9" s="33"/>
      <c r="I9" s="32" t="str">
        <f>'Dev Program'!$C23</f>
        <v>City, State, ZIP</v>
      </c>
      <c r="J9" s="33"/>
      <c r="K9" s="3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1" spans="2:31" x14ac:dyDescent="0.2">
      <c r="B11" s="4"/>
      <c r="C11" s="4"/>
      <c r="D11" s="991"/>
      <c r="E11" s="4"/>
      <c r="F11" s="4"/>
      <c r="G11" s="4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2:31" x14ac:dyDescent="0.2">
      <c r="B12" s="4"/>
      <c r="C12" s="4"/>
      <c r="D12" s="992"/>
      <c r="E12" s="4"/>
      <c r="F12" s="4"/>
      <c r="G12" s="4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2:31" s="19" customFormat="1" ht="12.75" x14ac:dyDescent="0.2">
      <c r="B13" s="21" t="s">
        <v>143</v>
      </c>
      <c r="C13" s="21"/>
      <c r="D13" s="964">
        <v>45108</v>
      </c>
      <c r="H13" s="26">
        <v>1</v>
      </c>
      <c r="I13" s="26">
        <f>H13+1</f>
        <v>2</v>
      </c>
      <c r="J13" s="26">
        <f t="shared" ref="J13:AE13" si="0">I13+1</f>
        <v>3</v>
      </c>
      <c r="K13" s="26">
        <f t="shared" si="0"/>
        <v>4</v>
      </c>
      <c r="L13" s="26">
        <f t="shared" si="0"/>
        <v>5</v>
      </c>
      <c r="M13" s="26">
        <f t="shared" si="0"/>
        <v>6</v>
      </c>
      <c r="N13" s="26">
        <f t="shared" si="0"/>
        <v>7</v>
      </c>
      <c r="O13" s="26">
        <f t="shared" si="0"/>
        <v>8</v>
      </c>
      <c r="P13" s="26">
        <f t="shared" si="0"/>
        <v>9</v>
      </c>
      <c r="Q13" s="26">
        <f t="shared" si="0"/>
        <v>10</v>
      </c>
      <c r="R13" s="26">
        <f t="shared" si="0"/>
        <v>11</v>
      </c>
      <c r="S13" s="26">
        <f t="shared" si="0"/>
        <v>12</v>
      </c>
      <c r="T13" s="26">
        <f t="shared" si="0"/>
        <v>13</v>
      </c>
      <c r="U13" s="26">
        <f t="shared" si="0"/>
        <v>14</v>
      </c>
      <c r="V13" s="26">
        <f>U13+1</f>
        <v>15</v>
      </c>
      <c r="W13" s="26">
        <f t="shared" si="0"/>
        <v>16</v>
      </c>
      <c r="X13" s="26">
        <f t="shared" si="0"/>
        <v>17</v>
      </c>
      <c r="Y13" s="26">
        <f t="shared" si="0"/>
        <v>18</v>
      </c>
      <c r="Z13" s="26">
        <f t="shared" si="0"/>
        <v>19</v>
      </c>
      <c r="AA13" s="26">
        <f>Z13+1</f>
        <v>20</v>
      </c>
      <c r="AB13" s="26">
        <f t="shared" si="0"/>
        <v>21</v>
      </c>
      <c r="AC13" s="26">
        <f t="shared" si="0"/>
        <v>22</v>
      </c>
      <c r="AD13" s="26">
        <f>AC13+1</f>
        <v>23</v>
      </c>
      <c r="AE13" s="26">
        <f t="shared" si="0"/>
        <v>24</v>
      </c>
    </row>
    <row r="14" spans="2:31" s="19" customFormat="1" ht="12.75" x14ac:dyDescent="0.2">
      <c r="B14" s="21" t="s">
        <v>144</v>
      </c>
      <c r="C14" s="21"/>
      <c r="D14" s="965">
        <v>9</v>
      </c>
      <c r="H14" s="30">
        <f>EDATE(D13,1)</f>
        <v>45139</v>
      </c>
      <c r="I14" s="30">
        <f>EDATE(H14,1)</f>
        <v>45170</v>
      </c>
      <c r="J14" s="30">
        <f t="shared" ref="J14:AE14" si="1">EDATE(I14,1)</f>
        <v>45200</v>
      </c>
      <c r="K14" s="30">
        <f t="shared" si="1"/>
        <v>45231</v>
      </c>
      <c r="L14" s="30">
        <f t="shared" si="1"/>
        <v>45261</v>
      </c>
      <c r="M14" s="30">
        <f t="shared" si="1"/>
        <v>45292</v>
      </c>
      <c r="N14" s="30">
        <f t="shared" si="1"/>
        <v>45323</v>
      </c>
      <c r="O14" s="30">
        <f t="shared" si="1"/>
        <v>45352</v>
      </c>
      <c r="P14" s="30">
        <f t="shared" si="1"/>
        <v>45383</v>
      </c>
      <c r="Q14" s="30">
        <f t="shared" si="1"/>
        <v>45413</v>
      </c>
      <c r="R14" s="30">
        <f t="shared" si="1"/>
        <v>45444</v>
      </c>
      <c r="S14" s="30">
        <f t="shared" si="1"/>
        <v>45474</v>
      </c>
      <c r="T14" s="30">
        <f t="shared" si="1"/>
        <v>45505</v>
      </c>
      <c r="U14" s="30">
        <f t="shared" si="1"/>
        <v>45536</v>
      </c>
      <c r="V14" s="30">
        <f t="shared" si="1"/>
        <v>45566</v>
      </c>
      <c r="W14" s="30">
        <f t="shared" si="1"/>
        <v>45597</v>
      </c>
      <c r="X14" s="30">
        <f t="shared" si="1"/>
        <v>45627</v>
      </c>
      <c r="Y14" s="30">
        <f t="shared" si="1"/>
        <v>45658</v>
      </c>
      <c r="Z14" s="30">
        <f t="shared" si="1"/>
        <v>45689</v>
      </c>
      <c r="AA14" s="30">
        <f t="shared" si="1"/>
        <v>45717</v>
      </c>
      <c r="AB14" s="30">
        <f t="shared" si="1"/>
        <v>45748</v>
      </c>
      <c r="AC14" s="30">
        <f t="shared" si="1"/>
        <v>45778</v>
      </c>
      <c r="AD14" s="30">
        <f t="shared" si="1"/>
        <v>45809</v>
      </c>
      <c r="AE14" s="30">
        <f t="shared" si="1"/>
        <v>45839</v>
      </c>
    </row>
    <row r="15" spans="2:31" s="19" customFormat="1" ht="12.75" x14ac:dyDescent="0.2">
      <c r="B15" s="21"/>
      <c r="C15" s="21"/>
      <c r="D15" s="21"/>
      <c r="H15" s="258">
        <f>ROUNDDOWN(H13/12.0001,0)+1</f>
        <v>1</v>
      </c>
      <c r="I15" s="258">
        <f t="shared" ref="I15:AE15" si="2">ROUNDDOWN(I13/12.0001,0)+1</f>
        <v>1</v>
      </c>
      <c r="J15" s="258">
        <f t="shared" si="2"/>
        <v>1</v>
      </c>
      <c r="K15" s="258">
        <f t="shared" si="2"/>
        <v>1</v>
      </c>
      <c r="L15" s="258">
        <f t="shared" si="2"/>
        <v>1</v>
      </c>
      <c r="M15" s="258">
        <f t="shared" si="2"/>
        <v>1</v>
      </c>
      <c r="N15" s="258">
        <f t="shared" si="2"/>
        <v>1</v>
      </c>
      <c r="O15" s="258">
        <f t="shared" si="2"/>
        <v>1</v>
      </c>
      <c r="P15" s="258">
        <f t="shared" si="2"/>
        <v>1</v>
      </c>
      <c r="Q15" s="258">
        <f t="shared" si="2"/>
        <v>1</v>
      </c>
      <c r="R15" s="258">
        <f t="shared" si="2"/>
        <v>1</v>
      </c>
      <c r="S15" s="258">
        <f t="shared" si="2"/>
        <v>1</v>
      </c>
      <c r="T15" s="258">
        <f t="shared" si="2"/>
        <v>2</v>
      </c>
      <c r="U15" s="258">
        <f t="shared" si="2"/>
        <v>2</v>
      </c>
      <c r="V15" s="258">
        <f t="shared" si="2"/>
        <v>2</v>
      </c>
      <c r="W15" s="258">
        <f t="shared" si="2"/>
        <v>2</v>
      </c>
      <c r="X15" s="258">
        <f t="shared" si="2"/>
        <v>2</v>
      </c>
      <c r="Y15" s="258">
        <f t="shared" si="2"/>
        <v>2</v>
      </c>
      <c r="Z15" s="258">
        <f t="shared" si="2"/>
        <v>2</v>
      </c>
      <c r="AA15" s="258">
        <f t="shared" si="2"/>
        <v>2</v>
      </c>
      <c r="AB15" s="258">
        <f t="shared" si="2"/>
        <v>2</v>
      </c>
      <c r="AC15" s="258">
        <f t="shared" si="2"/>
        <v>2</v>
      </c>
      <c r="AD15" s="258">
        <f t="shared" si="2"/>
        <v>2</v>
      </c>
      <c r="AE15" s="258">
        <f t="shared" si="2"/>
        <v>2</v>
      </c>
    </row>
    <row r="16" spans="2:31" s="19" customFormat="1" ht="12.75" x14ac:dyDescent="0.2">
      <c r="B16" s="21"/>
      <c r="C16" s="21"/>
      <c r="D16" s="21"/>
      <c r="H16" s="988"/>
      <c r="I16" s="988"/>
      <c r="J16" s="988"/>
      <c r="K16" s="988"/>
      <c r="L16" s="988"/>
      <c r="M16" s="988"/>
      <c r="N16" s="988"/>
      <c r="O16" s="988"/>
      <c r="P16" s="988"/>
      <c r="Q16" s="988"/>
      <c r="R16" s="988"/>
      <c r="S16" s="988"/>
      <c r="T16" s="988"/>
      <c r="U16" s="988"/>
      <c r="V16" s="988"/>
      <c r="W16" s="988"/>
      <c r="X16" s="988"/>
      <c r="Y16" s="988"/>
      <c r="Z16" s="988"/>
      <c r="AA16" s="988"/>
      <c r="AB16" s="988"/>
      <c r="AC16" s="988"/>
      <c r="AD16" s="988"/>
      <c r="AE16" s="988"/>
    </row>
    <row r="17" spans="2:31" s="19" customFormat="1" ht="18.95" customHeight="1" x14ac:dyDescent="0.2">
      <c r="H17" s="987" t="s">
        <v>145</v>
      </c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</row>
    <row r="18" spans="2:31" s="19" customFormat="1" ht="12.75" x14ac:dyDescent="0.2">
      <c r="B18" s="27" t="s">
        <v>146</v>
      </c>
      <c r="C18" s="27"/>
      <c r="D18" s="171"/>
      <c r="E18" s="172"/>
      <c r="F18" s="172"/>
      <c r="G18" s="173"/>
      <c r="H18" s="966"/>
      <c r="I18" s="966"/>
      <c r="J18" s="966"/>
      <c r="K18" s="966"/>
      <c r="L18" s="966"/>
      <c r="M18" s="966"/>
      <c r="N18" s="966"/>
      <c r="O18" s="966"/>
      <c r="P18" s="966"/>
      <c r="Q18" s="966"/>
      <c r="R18" s="966"/>
      <c r="S18" s="966"/>
      <c r="T18" s="966"/>
      <c r="U18" s="966"/>
      <c r="V18" s="966"/>
      <c r="W18" s="966"/>
      <c r="X18" s="966"/>
      <c r="Y18" s="966"/>
      <c r="Z18" s="966"/>
      <c r="AA18" s="966"/>
      <c r="AB18" s="966"/>
      <c r="AC18" s="966"/>
      <c r="AD18" s="966"/>
      <c r="AE18" s="966"/>
    </row>
    <row r="19" spans="2:31" s="19" customFormat="1" ht="12.75" x14ac:dyDescent="0.2">
      <c r="B19" s="27" t="s">
        <v>147</v>
      </c>
      <c r="C19" s="27"/>
      <c r="D19" s="171"/>
      <c r="E19" s="172"/>
      <c r="F19" s="172"/>
      <c r="G19" s="172"/>
      <c r="H19" s="174">
        <f>SUM($H18:H18)</f>
        <v>0</v>
      </c>
      <c r="I19" s="174">
        <f>SUM($H18:I18)</f>
        <v>0</v>
      </c>
      <c r="J19" s="174">
        <f>SUM($H18:J18)</f>
        <v>0</v>
      </c>
      <c r="K19" s="174">
        <f>SUM($H18:K18)</f>
        <v>0</v>
      </c>
      <c r="L19" s="174">
        <f>SUM($H18:L18)</f>
        <v>0</v>
      </c>
      <c r="M19" s="174">
        <f>SUM($H18:M18)</f>
        <v>0</v>
      </c>
      <c r="N19" s="174">
        <f>SUM($H18:N18)</f>
        <v>0</v>
      </c>
      <c r="O19" s="174">
        <f>SUM($H18:O18)</f>
        <v>0</v>
      </c>
      <c r="P19" s="174">
        <f>SUM($H18:P18)</f>
        <v>0</v>
      </c>
      <c r="Q19" s="174">
        <f>SUM($H18:Q18)</f>
        <v>0</v>
      </c>
      <c r="R19" s="174">
        <f>SUM($H18:R18)</f>
        <v>0</v>
      </c>
      <c r="S19" s="174">
        <f>SUM($H18:S18)</f>
        <v>0</v>
      </c>
      <c r="T19" s="174">
        <f>SUM($H18:T18)</f>
        <v>0</v>
      </c>
      <c r="U19" s="174">
        <f>SUM($H18:U18)</f>
        <v>0</v>
      </c>
      <c r="V19" s="174">
        <f>SUM($H18:V18)</f>
        <v>0</v>
      </c>
      <c r="W19" s="174">
        <f>SUM($H18:W18)</f>
        <v>0</v>
      </c>
      <c r="X19" s="174">
        <f>SUM($H18:X18)</f>
        <v>0</v>
      </c>
      <c r="Y19" s="174">
        <f>SUM($H18:Y18)</f>
        <v>0</v>
      </c>
      <c r="Z19" s="174">
        <f>SUM($H18:Z18)</f>
        <v>0</v>
      </c>
      <c r="AA19" s="174">
        <f>SUM($H18:AA18)</f>
        <v>0</v>
      </c>
      <c r="AB19" s="174">
        <f>SUM($H18:AB18)</f>
        <v>0</v>
      </c>
      <c r="AC19" s="174">
        <f>SUM($H18:AC18)</f>
        <v>0</v>
      </c>
      <c r="AD19" s="174">
        <f>SUM($H18:AD18)</f>
        <v>0</v>
      </c>
      <c r="AE19" s="174">
        <f>SUM($H18:AE18)</f>
        <v>0</v>
      </c>
    </row>
    <row r="20" spans="2:31" s="19" customFormat="1" ht="12.75" x14ac:dyDescent="0.2">
      <c r="B20" s="28" t="s">
        <v>148</v>
      </c>
      <c r="C20" s="28"/>
      <c r="D20" s="175"/>
      <c r="E20" s="176"/>
      <c r="F20" s="176"/>
      <c r="G20" s="176"/>
      <c r="H20" s="177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</row>
    <row r="21" spans="2:31" s="19" customFormat="1" ht="13.5" thickBot="1" x14ac:dyDescent="0.25">
      <c r="D21" s="133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</row>
    <row r="22" spans="2:31" ht="41.25" customHeight="1" x14ac:dyDescent="0.2">
      <c r="B22" s="40" t="s">
        <v>51</v>
      </c>
      <c r="C22" s="29"/>
      <c r="D22" s="24" t="s">
        <v>149</v>
      </c>
      <c r="E22" s="4"/>
      <c r="F22" s="25" t="s">
        <v>150</v>
      </c>
      <c r="G22" s="4"/>
      <c r="H22" s="993"/>
      <c r="I22" s="993"/>
      <c r="J22" s="993"/>
      <c r="K22" s="993"/>
      <c r="L22" s="993"/>
      <c r="M22" s="993"/>
      <c r="N22" s="993"/>
      <c r="O22" s="993"/>
      <c r="P22" s="993"/>
      <c r="Q22" s="993"/>
      <c r="R22" s="993"/>
      <c r="S22" s="993"/>
      <c r="T22" s="993"/>
      <c r="U22" s="993"/>
      <c r="V22" s="993"/>
      <c r="W22" s="993"/>
      <c r="X22" s="993"/>
      <c r="Y22" s="993"/>
      <c r="Z22" s="993"/>
      <c r="AA22" s="993"/>
      <c r="AB22" s="993"/>
      <c r="AC22" s="993"/>
      <c r="AD22" s="993"/>
      <c r="AE22" s="993"/>
    </row>
    <row r="23" spans="2:31" s="19" customFormat="1" ht="12.75" x14ac:dyDescent="0.2">
      <c r="B23" s="148"/>
      <c r="C23" s="149"/>
      <c r="D23" s="150"/>
      <c r="F23" s="151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</row>
    <row r="24" spans="2:31" s="19" customFormat="1" ht="12.75" x14ac:dyDescent="0.2">
      <c r="B24" s="829" t="s">
        <v>151</v>
      </c>
      <c r="C24" s="994"/>
      <c r="D24" s="152"/>
      <c r="E24" s="153"/>
      <c r="F24" s="154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</row>
    <row r="25" spans="2:31" s="19" customFormat="1" ht="12.75" x14ac:dyDescent="0.2">
      <c r="B25" s="155" t="str">
        <f>'Project Uses'!B17</f>
        <v>Land Cost</v>
      </c>
      <c r="C25" s="156"/>
      <c r="D25" s="152">
        <f>'Project Uses'!C17</f>
        <v>0</v>
      </c>
      <c r="E25" s="153"/>
      <c r="F25" s="154">
        <f>$D25-SUM($H25:AE25)</f>
        <v>0</v>
      </c>
      <c r="H25" s="967"/>
      <c r="I25" s="967"/>
      <c r="J25" s="967"/>
      <c r="K25" s="967"/>
      <c r="L25" s="967"/>
      <c r="M25" s="967"/>
      <c r="N25" s="967"/>
      <c r="O25" s="967"/>
      <c r="P25" s="967"/>
      <c r="Q25" s="967"/>
      <c r="R25" s="967"/>
      <c r="S25" s="967"/>
      <c r="T25" s="967"/>
      <c r="U25" s="967"/>
      <c r="V25" s="967"/>
      <c r="W25" s="967"/>
      <c r="X25" s="967"/>
      <c r="Y25" s="967"/>
      <c r="Z25" s="967"/>
      <c r="AA25" s="967"/>
      <c r="AB25" s="967"/>
      <c r="AC25" s="967"/>
      <c r="AD25" s="967"/>
      <c r="AE25" s="967"/>
    </row>
    <row r="26" spans="2:31" s="19" customFormat="1" ht="12.75" x14ac:dyDescent="0.2">
      <c r="B26" s="155" t="str">
        <f>'Project Uses'!B18</f>
        <v>Commissions</v>
      </c>
      <c r="C26" s="156"/>
      <c r="D26" s="152">
        <f>'Project Uses'!C18</f>
        <v>0</v>
      </c>
      <c r="E26" s="153"/>
      <c r="F26" s="154">
        <f>$D26-SUM($H26:AE26)</f>
        <v>0</v>
      </c>
      <c r="H26" s="967"/>
      <c r="I26" s="967"/>
      <c r="J26" s="967"/>
      <c r="K26" s="967"/>
      <c r="L26" s="967"/>
      <c r="M26" s="967"/>
      <c r="N26" s="967"/>
      <c r="O26" s="967"/>
      <c r="P26" s="967"/>
      <c r="Q26" s="967"/>
      <c r="R26" s="967"/>
      <c r="S26" s="967"/>
      <c r="T26" s="967"/>
      <c r="U26" s="967"/>
      <c r="V26" s="967"/>
      <c r="W26" s="967"/>
      <c r="X26" s="967"/>
      <c r="Y26" s="967"/>
      <c r="Z26" s="967"/>
      <c r="AA26" s="967"/>
      <c r="AB26" s="967"/>
      <c r="AC26" s="967"/>
      <c r="AD26" s="967"/>
      <c r="AE26" s="967"/>
    </row>
    <row r="27" spans="2:31" s="19" customFormat="1" ht="12.75" x14ac:dyDescent="0.2">
      <c r="B27" s="155" t="str">
        <f>'Project Uses'!B19</f>
        <v>Other Acquisition Costs</v>
      </c>
      <c r="C27" s="156"/>
      <c r="D27" s="152">
        <f>'Project Uses'!C19</f>
        <v>0</v>
      </c>
      <c r="E27" s="153"/>
      <c r="F27" s="154">
        <f>$D27-SUM($H27:AE27)</f>
        <v>0</v>
      </c>
      <c r="H27" s="968"/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</row>
    <row r="28" spans="2:31" s="19" customFormat="1" ht="12.75" x14ac:dyDescent="0.2">
      <c r="B28" s="157" t="s">
        <v>152</v>
      </c>
      <c r="C28" s="158" t="s">
        <v>153</v>
      </c>
      <c r="D28" s="159">
        <f>SUM(D25:D27)</f>
        <v>0</v>
      </c>
      <c r="E28" s="153"/>
      <c r="F28" s="160">
        <f>SUM(F25:F27)</f>
        <v>0</v>
      </c>
      <c r="H28" s="161">
        <f>SUM(H25:H27)</f>
        <v>0</v>
      </c>
      <c r="I28" s="161">
        <f t="shared" ref="I28:AE28" si="3">SUM(I25:I27)</f>
        <v>0</v>
      </c>
      <c r="J28" s="161">
        <f t="shared" si="3"/>
        <v>0</v>
      </c>
      <c r="K28" s="161">
        <f t="shared" si="3"/>
        <v>0</v>
      </c>
      <c r="L28" s="161">
        <f t="shared" si="3"/>
        <v>0</v>
      </c>
      <c r="M28" s="161">
        <f t="shared" si="3"/>
        <v>0</v>
      </c>
      <c r="N28" s="161">
        <f t="shared" si="3"/>
        <v>0</v>
      </c>
      <c r="O28" s="161">
        <f t="shared" si="3"/>
        <v>0</v>
      </c>
      <c r="P28" s="161">
        <f t="shared" si="3"/>
        <v>0</v>
      </c>
      <c r="Q28" s="161">
        <f t="shared" si="3"/>
        <v>0</v>
      </c>
      <c r="R28" s="161">
        <f t="shared" si="3"/>
        <v>0</v>
      </c>
      <c r="S28" s="161">
        <f t="shared" si="3"/>
        <v>0</v>
      </c>
      <c r="T28" s="161">
        <f t="shared" si="3"/>
        <v>0</v>
      </c>
      <c r="U28" s="161">
        <f t="shared" si="3"/>
        <v>0</v>
      </c>
      <c r="V28" s="161">
        <f t="shared" si="3"/>
        <v>0</v>
      </c>
      <c r="W28" s="161">
        <f t="shared" si="3"/>
        <v>0</v>
      </c>
      <c r="X28" s="161">
        <f t="shared" si="3"/>
        <v>0</v>
      </c>
      <c r="Y28" s="161">
        <f t="shared" si="3"/>
        <v>0</v>
      </c>
      <c r="Z28" s="161">
        <f t="shared" si="3"/>
        <v>0</v>
      </c>
      <c r="AA28" s="161">
        <f t="shared" si="3"/>
        <v>0</v>
      </c>
      <c r="AB28" s="161">
        <f t="shared" si="3"/>
        <v>0</v>
      </c>
      <c r="AC28" s="161">
        <f t="shared" si="3"/>
        <v>0</v>
      </c>
      <c r="AD28" s="161">
        <f t="shared" si="3"/>
        <v>0</v>
      </c>
      <c r="AE28" s="161">
        <f t="shared" si="3"/>
        <v>0</v>
      </c>
    </row>
    <row r="29" spans="2:31" s="19" customFormat="1" ht="12.75" x14ac:dyDescent="0.2">
      <c r="B29" s="148"/>
      <c r="C29" s="149"/>
      <c r="D29" s="152"/>
      <c r="E29" s="153"/>
      <c r="F29" s="15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pans="2:31" s="19" customFormat="1" ht="12.75" x14ac:dyDescent="0.2">
      <c r="B30" s="829" t="s">
        <v>154</v>
      </c>
      <c r="C30" s="994"/>
      <c r="D30" s="152"/>
      <c r="E30" s="153"/>
      <c r="F30" s="15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</row>
    <row r="31" spans="2:31" s="19" customFormat="1" ht="12.75" x14ac:dyDescent="0.2">
      <c r="B31" s="155" t="str">
        <f>'Project Uses'!B23</f>
        <v>Site Work</v>
      </c>
      <c r="C31" s="156"/>
      <c r="D31" s="152">
        <f>'Project Uses'!C23</f>
        <v>0</v>
      </c>
      <c r="E31" s="153"/>
      <c r="F31" s="154">
        <f>$D31-SUM($H31:AE31)</f>
        <v>0</v>
      </c>
      <c r="H31" s="134">
        <f t="shared" ref="H31:H40" si="4">$D31*H$18</f>
        <v>0</v>
      </c>
      <c r="I31" s="134">
        <f t="shared" ref="I31:AE40" si="5">$D31*I$18</f>
        <v>0</v>
      </c>
      <c r="J31" s="134">
        <f t="shared" si="5"/>
        <v>0</v>
      </c>
      <c r="K31" s="134">
        <f t="shared" si="5"/>
        <v>0</v>
      </c>
      <c r="L31" s="134">
        <f t="shared" si="5"/>
        <v>0</v>
      </c>
      <c r="M31" s="134">
        <f t="shared" si="5"/>
        <v>0</v>
      </c>
      <c r="N31" s="134">
        <f t="shared" si="5"/>
        <v>0</v>
      </c>
      <c r="O31" s="134">
        <f t="shared" si="5"/>
        <v>0</v>
      </c>
      <c r="P31" s="134">
        <f t="shared" si="5"/>
        <v>0</v>
      </c>
      <c r="Q31" s="134">
        <f t="shared" si="5"/>
        <v>0</v>
      </c>
      <c r="R31" s="134">
        <f t="shared" si="5"/>
        <v>0</v>
      </c>
      <c r="S31" s="134">
        <f t="shared" si="5"/>
        <v>0</v>
      </c>
      <c r="T31" s="134">
        <f t="shared" si="5"/>
        <v>0</v>
      </c>
      <c r="U31" s="134">
        <f t="shared" si="5"/>
        <v>0</v>
      </c>
      <c r="V31" s="134">
        <f t="shared" si="5"/>
        <v>0</v>
      </c>
      <c r="W31" s="134">
        <f t="shared" si="5"/>
        <v>0</v>
      </c>
      <c r="X31" s="134">
        <f t="shared" si="5"/>
        <v>0</v>
      </c>
      <c r="Y31" s="134">
        <f t="shared" si="5"/>
        <v>0</v>
      </c>
      <c r="Z31" s="134">
        <f t="shared" si="5"/>
        <v>0</v>
      </c>
      <c r="AA31" s="134">
        <f t="shared" si="5"/>
        <v>0</v>
      </c>
      <c r="AB31" s="134">
        <f t="shared" si="5"/>
        <v>0</v>
      </c>
      <c r="AC31" s="134">
        <f t="shared" si="5"/>
        <v>0</v>
      </c>
      <c r="AD31" s="134">
        <f t="shared" si="5"/>
        <v>0</v>
      </c>
      <c r="AE31" s="134">
        <f t="shared" si="5"/>
        <v>0</v>
      </c>
    </row>
    <row r="32" spans="2:31" s="19" customFormat="1" ht="12.75" x14ac:dyDescent="0.2">
      <c r="B32" s="155" t="str">
        <f>'Project Uses'!B24</f>
        <v>Demolition &amp; Abatement</v>
      </c>
      <c r="C32" s="156"/>
      <c r="D32" s="152">
        <f>'Project Uses'!C24</f>
        <v>0</v>
      </c>
      <c r="E32" s="153"/>
      <c r="F32" s="154">
        <f>$D32-SUM($H32:AE32)</f>
        <v>0</v>
      </c>
      <c r="H32" s="134">
        <f t="shared" si="4"/>
        <v>0</v>
      </c>
      <c r="I32" s="134">
        <f t="shared" ref="I32:W32" si="6">$D32*I$18</f>
        <v>0</v>
      </c>
      <c r="J32" s="134">
        <f t="shared" si="6"/>
        <v>0</v>
      </c>
      <c r="K32" s="134">
        <f t="shared" si="6"/>
        <v>0</v>
      </c>
      <c r="L32" s="134">
        <f t="shared" si="6"/>
        <v>0</v>
      </c>
      <c r="M32" s="134">
        <f t="shared" si="6"/>
        <v>0</v>
      </c>
      <c r="N32" s="134">
        <f t="shared" si="6"/>
        <v>0</v>
      </c>
      <c r="O32" s="134">
        <f t="shared" si="6"/>
        <v>0</v>
      </c>
      <c r="P32" s="134">
        <f t="shared" si="6"/>
        <v>0</v>
      </c>
      <c r="Q32" s="134">
        <f t="shared" si="6"/>
        <v>0</v>
      </c>
      <c r="R32" s="134">
        <f t="shared" si="6"/>
        <v>0</v>
      </c>
      <c r="S32" s="134">
        <f t="shared" si="6"/>
        <v>0</v>
      </c>
      <c r="T32" s="134">
        <f t="shared" si="6"/>
        <v>0</v>
      </c>
      <c r="U32" s="134">
        <f t="shared" si="6"/>
        <v>0</v>
      </c>
      <c r="V32" s="134">
        <f t="shared" si="6"/>
        <v>0</v>
      </c>
      <c r="W32" s="134">
        <f t="shared" si="6"/>
        <v>0</v>
      </c>
      <c r="X32" s="134">
        <f t="shared" si="5"/>
        <v>0</v>
      </c>
      <c r="Y32" s="134">
        <f t="shared" si="5"/>
        <v>0</v>
      </c>
      <c r="Z32" s="134">
        <f t="shared" si="5"/>
        <v>0</v>
      </c>
      <c r="AA32" s="134">
        <f t="shared" si="5"/>
        <v>0</v>
      </c>
      <c r="AB32" s="134">
        <f t="shared" si="5"/>
        <v>0</v>
      </c>
      <c r="AC32" s="134">
        <f t="shared" si="5"/>
        <v>0</v>
      </c>
      <c r="AD32" s="134">
        <f t="shared" si="5"/>
        <v>0</v>
      </c>
      <c r="AE32" s="134">
        <f t="shared" si="5"/>
        <v>0</v>
      </c>
    </row>
    <row r="33" spans="2:31" s="19" customFormat="1" ht="12.75" x14ac:dyDescent="0.2">
      <c r="B33" s="155" t="str">
        <f>'Project Uses'!B25</f>
        <v>Construction Materials Testing</v>
      </c>
      <c r="C33" s="156"/>
      <c r="D33" s="152">
        <f>'Project Uses'!C25</f>
        <v>0</v>
      </c>
      <c r="E33" s="153"/>
      <c r="F33" s="154">
        <f>$D33-SUM($H33:AE33)</f>
        <v>0</v>
      </c>
      <c r="H33" s="134">
        <f t="shared" si="4"/>
        <v>0</v>
      </c>
      <c r="I33" s="134">
        <f t="shared" si="5"/>
        <v>0</v>
      </c>
      <c r="J33" s="134">
        <f t="shared" si="5"/>
        <v>0</v>
      </c>
      <c r="K33" s="134">
        <f t="shared" si="5"/>
        <v>0</v>
      </c>
      <c r="L33" s="134">
        <f t="shared" si="5"/>
        <v>0</v>
      </c>
      <c r="M33" s="134">
        <f t="shared" si="5"/>
        <v>0</v>
      </c>
      <c r="N33" s="134">
        <f t="shared" si="5"/>
        <v>0</v>
      </c>
      <c r="O33" s="134">
        <f t="shared" si="5"/>
        <v>0</v>
      </c>
      <c r="P33" s="134">
        <f t="shared" si="5"/>
        <v>0</v>
      </c>
      <c r="Q33" s="134">
        <f t="shared" si="5"/>
        <v>0</v>
      </c>
      <c r="R33" s="134">
        <f t="shared" si="5"/>
        <v>0</v>
      </c>
      <c r="S33" s="134">
        <f t="shared" si="5"/>
        <v>0</v>
      </c>
      <c r="T33" s="134">
        <f t="shared" si="5"/>
        <v>0</v>
      </c>
      <c r="U33" s="134">
        <f t="shared" si="5"/>
        <v>0</v>
      </c>
      <c r="V33" s="134">
        <f t="shared" si="5"/>
        <v>0</v>
      </c>
      <c r="W33" s="134">
        <f t="shared" si="5"/>
        <v>0</v>
      </c>
      <c r="X33" s="134">
        <f t="shared" si="5"/>
        <v>0</v>
      </c>
      <c r="Y33" s="134">
        <f t="shared" si="5"/>
        <v>0</v>
      </c>
      <c r="Z33" s="134">
        <f t="shared" si="5"/>
        <v>0</v>
      </c>
      <c r="AA33" s="134">
        <f t="shared" si="5"/>
        <v>0</v>
      </c>
      <c r="AB33" s="134">
        <f t="shared" si="5"/>
        <v>0</v>
      </c>
      <c r="AC33" s="134">
        <f t="shared" si="5"/>
        <v>0</v>
      </c>
      <c r="AD33" s="134">
        <f t="shared" si="5"/>
        <v>0</v>
      </c>
      <c r="AE33" s="134">
        <f t="shared" si="5"/>
        <v>0</v>
      </c>
    </row>
    <row r="34" spans="2:31" s="19" customFormat="1" ht="12.75" x14ac:dyDescent="0.2">
      <c r="B34" s="155" t="str">
        <f>'Project Uses'!B26</f>
        <v>Hard Construction Cost</v>
      </c>
      <c r="C34" s="156"/>
      <c r="D34" s="152">
        <f>'Project Uses'!C26</f>
        <v>0</v>
      </c>
      <c r="E34" s="153"/>
      <c r="F34" s="154">
        <f>$D34-SUM($H34:AE34)</f>
        <v>0</v>
      </c>
      <c r="H34" s="134">
        <f t="shared" si="4"/>
        <v>0</v>
      </c>
      <c r="I34" s="134">
        <f t="shared" si="5"/>
        <v>0</v>
      </c>
      <c r="J34" s="134">
        <f t="shared" si="5"/>
        <v>0</v>
      </c>
      <c r="K34" s="134">
        <f t="shared" si="5"/>
        <v>0</v>
      </c>
      <c r="L34" s="134">
        <f t="shared" si="5"/>
        <v>0</v>
      </c>
      <c r="M34" s="134">
        <f t="shared" si="5"/>
        <v>0</v>
      </c>
      <c r="N34" s="134">
        <f t="shared" si="5"/>
        <v>0</v>
      </c>
      <c r="O34" s="134">
        <f t="shared" si="5"/>
        <v>0</v>
      </c>
      <c r="P34" s="134">
        <f t="shared" si="5"/>
        <v>0</v>
      </c>
      <c r="Q34" s="134">
        <f t="shared" si="5"/>
        <v>0</v>
      </c>
      <c r="R34" s="134">
        <f t="shared" si="5"/>
        <v>0</v>
      </c>
      <c r="S34" s="134">
        <f t="shared" si="5"/>
        <v>0</v>
      </c>
      <c r="T34" s="134">
        <f t="shared" si="5"/>
        <v>0</v>
      </c>
      <c r="U34" s="134">
        <f t="shared" si="5"/>
        <v>0</v>
      </c>
      <c r="V34" s="134">
        <f t="shared" si="5"/>
        <v>0</v>
      </c>
      <c r="W34" s="134">
        <f t="shared" si="5"/>
        <v>0</v>
      </c>
      <c r="X34" s="134">
        <f t="shared" si="5"/>
        <v>0</v>
      </c>
      <c r="Y34" s="134">
        <f t="shared" si="5"/>
        <v>0</v>
      </c>
      <c r="Z34" s="134">
        <f t="shared" si="5"/>
        <v>0</v>
      </c>
      <c r="AA34" s="134">
        <f t="shared" si="5"/>
        <v>0</v>
      </c>
      <c r="AB34" s="134">
        <f t="shared" si="5"/>
        <v>0</v>
      </c>
      <c r="AC34" s="134">
        <f t="shared" si="5"/>
        <v>0</v>
      </c>
      <c r="AD34" s="134">
        <f t="shared" si="5"/>
        <v>0</v>
      </c>
      <c r="AE34" s="134">
        <f t="shared" si="5"/>
        <v>0</v>
      </c>
    </row>
    <row r="35" spans="2:31" s="19" customFormat="1" ht="12.75" x14ac:dyDescent="0.2">
      <c r="B35" s="155" t="str">
        <f>'Project Uses'!B27</f>
        <v>Hard Cost Contingency</v>
      </c>
      <c r="C35" s="156"/>
      <c r="D35" s="152">
        <f>'Project Uses'!C27</f>
        <v>0</v>
      </c>
      <c r="E35" s="153"/>
      <c r="F35" s="154">
        <f>$D35-SUM($H35:AE35)</f>
        <v>0</v>
      </c>
      <c r="H35" s="134">
        <f t="shared" si="4"/>
        <v>0</v>
      </c>
      <c r="I35" s="134">
        <f t="shared" si="5"/>
        <v>0</v>
      </c>
      <c r="J35" s="134">
        <f t="shared" si="5"/>
        <v>0</v>
      </c>
      <c r="K35" s="134">
        <f t="shared" si="5"/>
        <v>0</v>
      </c>
      <c r="L35" s="134">
        <f t="shared" si="5"/>
        <v>0</v>
      </c>
      <c r="M35" s="134">
        <f t="shared" si="5"/>
        <v>0</v>
      </c>
      <c r="N35" s="134">
        <f t="shared" si="5"/>
        <v>0</v>
      </c>
      <c r="O35" s="134">
        <f t="shared" si="5"/>
        <v>0</v>
      </c>
      <c r="P35" s="134">
        <f t="shared" si="5"/>
        <v>0</v>
      </c>
      <c r="Q35" s="134">
        <f t="shared" si="5"/>
        <v>0</v>
      </c>
      <c r="R35" s="134">
        <f t="shared" si="5"/>
        <v>0</v>
      </c>
      <c r="S35" s="134">
        <f t="shared" si="5"/>
        <v>0</v>
      </c>
      <c r="T35" s="134">
        <f t="shared" si="5"/>
        <v>0</v>
      </c>
      <c r="U35" s="134">
        <f t="shared" si="5"/>
        <v>0</v>
      </c>
      <c r="V35" s="134">
        <f t="shared" si="5"/>
        <v>0</v>
      </c>
      <c r="W35" s="134">
        <f t="shared" si="5"/>
        <v>0</v>
      </c>
      <c r="X35" s="134">
        <f t="shared" si="5"/>
        <v>0</v>
      </c>
      <c r="Y35" s="134">
        <f t="shared" si="5"/>
        <v>0</v>
      </c>
      <c r="Z35" s="134">
        <f t="shared" si="5"/>
        <v>0</v>
      </c>
      <c r="AA35" s="134">
        <f t="shared" si="5"/>
        <v>0</v>
      </c>
      <c r="AB35" s="134">
        <f t="shared" si="5"/>
        <v>0</v>
      </c>
      <c r="AC35" s="134">
        <f t="shared" si="5"/>
        <v>0</v>
      </c>
      <c r="AD35" s="134">
        <f t="shared" si="5"/>
        <v>0</v>
      </c>
      <c r="AE35" s="134">
        <f t="shared" si="5"/>
        <v>0</v>
      </c>
    </row>
    <row r="36" spans="2:31" s="19" customFormat="1" ht="12.75" x14ac:dyDescent="0.2">
      <c r="B36" s="155" t="str">
        <f>'Project Uses'!B28</f>
        <v>Payment &amp; Performance Bonds</v>
      </c>
      <c r="C36" s="156"/>
      <c r="D36" s="152">
        <f>'Project Uses'!C28</f>
        <v>0</v>
      </c>
      <c r="E36" s="153"/>
      <c r="F36" s="154">
        <f>$D36-SUM($H36:AE36)</f>
        <v>0</v>
      </c>
      <c r="H36" s="134">
        <f t="shared" si="4"/>
        <v>0</v>
      </c>
      <c r="I36" s="134">
        <f t="shared" si="5"/>
        <v>0</v>
      </c>
      <c r="J36" s="134">
        <f t="shared" si="5"/>
        <v>0</v>
      </c>
      <c r="K36" s="134">
        <f t="shared" si="5"/>
        <v>0</v>
      </c>
      <c r="L36" s="134">
        <f t="shared" si="5"/>
        <v>0</v>
      </c>
      <c r="M36" s="134">
        <f t="shared" si="5"/>
        <v>0</v>
      </c>
      <c r="N36" s="134">
        <f t="shared" si="5"/>
        <v>0</v>
      </c>
      <c r="O36" s="134">
        <f t="shared" si="5"/>
        <v>0</v>
      </c>
      <c r="P36" s="134">
        <f t="shared" si="5"/>
        <v>0</v>
      </c>
      <c r="Q36" s="134">
        <f t="shared" si="5"/>
        <v>0</v>
      </c>
      <c r="R36" s="134">
        <f t="shared" si="5"/>
        <v>0</v>
      </c>
      <c r="S36" s="134">
        <f t="shared" si="5"/>
        <v>0</v>
      </c>
      <c r="T36" s="134">
        <f t="shared" si="5"/>
        <v>0</v>
      </c>
      <c r="U36" s="134">
        <f t="shared" si="5"/>
        <v>0</v>
      </c>
      <c r="V36" s="134">
        <f t="shared" si="5"/>
        <v>0</v>
      </c>
      <c r="W36" s="134">
        <f t="shared" si="5"/>
        <v>0</v>
      </c>
      <c r="X36" s="134">
        <f t="shared" si="5"/>
        <v>0</v>
      </c>
      <c r="Y36" s="134">
        <f t="shared" si="5"/>
        <v>0</v>
      </c>
      <c r="Z36" s="134">
        <f t="shared" si="5"/>
        <v>0</v>
      </c>
      <c r="AA36" s="134">
        <f t="shared" si="5"/>
        <v>0</v>
      </c>
      <c r="AB36" s="134">
        <f t="shared" si="5"/>
        <v>0</v>
      </c>
      <c r="AC36" s="134">
        <f t="shared" si="5"/>
        <v>0</v>
      </c>
      <c r="AD36" s="134">
        <f t="shared" si="5"/>
        <v>0</v>
      </c>
      <c r="AE36" s="134">
        <f t="shared" si="5"/>
        <v>0</v>
      </c>
    </row>
    <row r="37" spans="2:31" s="19" customFormat="1" ht="12.75" x14ac:dyDescent="0.2">
      <c r="B37" s="155" t="str">
        <f>'Project Uses'!B29</f>
        <v>Builder's Risk Insurance</v>
      </c>
      <c r="C37" s="156"/>
      <c r="D37" s="152">
        <f>'Project Uses'!C29</f>
        <v>0</v>
      </c>
      <c r="E37" s="153"/>
      <c r="F37" s="154">
        <f>$D37-SUM($H37:AE37)</f>
        <v>0</v>
      </c>
      <c r="H37" s="134">
        <f t="shared" si="4"/>
        <v>0</v>
      </c>
      <c r="I37" s="134">
        <f t="shared" si="5"/>
        <v>0</v>
      </c>
      <c r="J37" s="134">
        <f t="shared" si="5"/>
        <v>0</v>
      </c>
      <c r="K37" s="134">
        <f t="shared" si="5"/>
        <v>0</v>
      </c>
      <c r="L37" s="134">
        <f t="shared" si="5"/>
        <v>0</v>
      </c>
      <c r="M37" s="134">
        <f t="shared" si="5"/>
        <v>0</v>
      </c>
      <c r="N37" s="134">
        <f t="shared" si="5"/>
        <v>0</v>
      </c>
      <c r="O37" s="134">
        <f t="shared" si="5"/>
        <v>0</v>
      </c>
      <c r="P37" s="134">
        <f t="shared" si="5"/>
        <v>0</v>
      </c>
      <c r="Q37" s="134">
        <f t="shared" si="5"/>
        <v>0</v>
      </c>
      <c r="R37" s="134">
        <f t="shared" si="5"/>
        <v>0</v>
      </c>
      <c r="S37" s="134">
        <f t="shared" si="5"/>
        <v>0</v>
      </c>
      <c r="T37" s="134">
        <f t="shared" si="5"/>
        <v>0</v>
      </c>
      <c r="U37" s="134">
        <f t="shared" si="5"/>
        <v>0</v>
      </c>
      <c r="V37" s="134">
        <f t="shared" si="5"/>
        <v>0</v>
      </c>
      <c r="W37" s="134">
        <f t="shared" si="5"/>
        <v>0</v>
      </c>
      <c r="X37" s="134">
        <f t="shared" si="5"/>
        <v>0</v>
      </c>
      <c r="Y37" s="134">
        <f t="shared" si="5"/>
        <v>0</v>
      </c>
      <c r="Z37" s="134">
        <f t="shared" si="5"/>
        <v>0</v>
      </c>
      <c r="AA37" s="134">
        <f t="shared" si="5"/>
        <v>0</v>
      </c>
      <c r="AB37" s="134">
        <f t="shared" si="5"/>
        <v>0</v>
      </c>
      <c r="AC37" s="134">
        <f t="shared" si="5"/>
        <v>0</v>
      </c>
      <c r="AD37" s="134">
        <f t="shared" si="5"/>
        <v>0</v>
      </c>
      <c r="AE37" s="134">
        <f t="shared" si="5"/>
        <v>0</v>
      </c>
    </row>
    <row r="38" spans="2:31" s="19" customFormat="1" ht="12.75" x14ac:dyDescent="0.2">
      <c r="B38" s="155" t="str">
        <f>'Project Uses'!B30</f>
        <v>Contractor Insurance</v>
      </c>
      <c r="C38" s="156"/>
      <c r="D38" s="152">
        <f>'Project Uses'!C30</f>
        <v>0</v>
      </c>
      <c r="E38" s="153"/>
      <c r="F38" s="154">
        <f>$D38-SUM($H38:AE38)</f>
        <v>0</v>
      </c>
      <c r="H38" s="134">
        <f t="shared" si="4"/>
        <v>0</v>
      </c>
      <c r="I38" s="134">
        <f t="shared" si="5"/>
        <v>0</v>
      </c>
      <c r="J38" s="134">
        <f t="shared" si="5"/>
        <v>0</v>
      </c>
      <c r="K38" s="134">
        <f t="shared" si="5"/>
        <v>0</v>
      </c>
      <c r="L38" s="134">
        <f t="shared" si="5"/>
        <v>0</v>
      </c>
      <c r="M38" s="134">
        <f t="shared" si="5"/>
        <v>0</v>
      </c>
      <c r="N38" s="134">
        <f t="shared" si="5"/>
        <v>0</v>
      </c>
      <c r="O38" s="134">
        <f t="shared" si="5"/>
        <v>0</v>
      </c>
      <c r="P38" s="134">
        <f t="shared" si="5"/>
        <v>0</v>
      </c>
      <c r="Q38" s="134">
        <f t="shared" si="5"/>
        <v>0</v>
      </c>
      <c r="R38" s="134">
        <f t="shared" si="5"/>
        <v>0</v>
      </c>
      <c r="S38" s="134">
        <f t="shared" si="5"/>
        <v>0</v>
      </c>
      <c r="T38" s="134">
        <f t="shared" si="5"/>
        <v>0</v>
      </c>
      <c r="U38" s="134">
        <f t="shared" si="5"/>
        <v>0</v>
      </c>
      <c r="V38" s="134">
        <f t="shared" si="5"/>
        <v>0</v>
      </c>
      <c r="W38" s="134">
        <f t="shared" si="5"/>
        <v>0</v>
      </c>
      <c r="X38" s="134">
        <f t="shared" si="5"/>
        <v>0</v>
      </c>
      <c r="Y38" s="134">
        <f t="shared" si="5"/>
        <v>0</v>
      </c>
      <c r="Z38" s="134">
        <f t="shared" si="5"/>
        <v>0</v>
      </c>
      <c r="AA38" s="134">
        <f t="shared" si="5"/>
        <v>0</v>
      </c>
      <c r="AB38" s="134">
        <f t="shared" si="5"/>
        <v>0</v>
      </c>
      <c r="AC38" s="134">
        <f t="shared" si="5"/>
        <v>0</v>
      </c>
      <c r="AD38" s="134">
        <f t="shared" si="5"/>
        <v>0</v>
      </c>
      <c r="AE38" s="134">
        <f t="shared" si="5"/>
        <v>0</v>
      </c>
    </row>
    <row r="39" spans="2:31" s="19" customFormat="1" ht="12.75" x14ac:dyDescent="0.2">
      <c r="B39" s="155" t="str">
        <f>'Project Uses'!B31</f>
        <v>General Contractor - Construction Fee</v>
      </c>
      <c r="C39" s="156"/>
      <c r="D39" s="152">
        <f>'Project Uses'!C31</f>
        <v>0</v>
      </c>
      <c r="E39" s="153"/>
      <c r="F39" s="154">
        <f>$D39-SUM($H39:AE39)</f>
        <v>0</v>
      </c>
      <c r="H39" s="134">
        <f t="shared" si="4"/>
        <v>0</v>
      </c>
      <c r="I39" s="162">
        <f t="shared" si="5"/>
        <v>0</v>
      </c>
      <c r="J39" s="134">
        <f t="shared" si="5"/>
        <v>0</v>
      </c>
      <c r="K39" s="134">
        <f t="shared" si="5"/>
        <v>0</v>
      </c>
      <c r="L39" s="134">
        <f t="shared" si="5"/>
        <v>0</v>
      </c>
      <c r="M39" s="134">
        <f t="shared" si="5"/>
        <v>0</v>
      </c>
      <c r="N39" s="134">
        <f t="shared" si="5"/>
        <v>0</v>
      </c>
      <c r="O39" s="134">
        <f t="shared" si="5"/>
        <v>0</v>
      </c>
      <c r="P39" s="134">
        <f t="shared" si="5"/>
        <v>0</v>
      </c>
      <c r="Q39" s="134">
        <f t="shared" si="5"/>
        <v>0</v>
      </c>
      <c r="R39" s="134">
        <f t="shared" si="5"/>
        <v>0</v>
      </c>
      <c r="S39" s="134">
        <f t="shared" si="5"/>
        <v>0</v>
      </c>
      <c r="T39" s="134">
        <f t="shared" si="5"/>
        <v>0</v>
      </c>
      <c r="U39" s="134">
        <f t="shared" si="5"/>
        <v>0</v>
      </c>
      <c r="V39" s="134">
        <f t="shared" si="5"/>
        <v>0</v>
      </c>
      <c r="W39" s="134">
        <f t="shared" si="5"/>
        <v>0</v>
      </c>
      <c r="X39" s="134">
        <f t="shared" si="5"/>
        <v>0</v>
      </c>
      <c r="Y39" s="134">
        <f t="shared" si="5"/>
        <v>0</v>
      </c>
      <c r="Z39" s="134">
        <f t="shared" si="5"/>
        <v>0</v>
      </c>
      <c r="AA39" s="134">
        <f t="shared" si="5"/>
        <v>0</v>
      </c>
      <c r="AB39" s="134">
        <f t="shared" si="5"/>
        <v>0</v>
      </c>
      <c r="AC39" s="134">
        <f t="shared" si="5"/>
        <v>0</v>
      </c>
      <c r="AD39" s="134">
        <f t="shared" si="5"/>
        <v>0</v>
      </c>
      <c r="AE39" s="134">
        <f t="shared" si="5"/>
        <v>0</v>
      </c>
    </row>
    <row r="40" spans="2:31" s="19" customFormat="1" ht="12.75" x14ac:dyDescent="0.2">
      <c r="B40" s="155" t="str">
        <f>'Project Uses'!B32</f>
        <v>Other Construction Costs</v>
      </c>
      <c r="C40" s="156"/>
      <c r="D40" s="152">
        <f>'Project Uses'!C32</f>
        <v>0</v>
      </c>
      <c r="E40" s="153"/>
      <c r="F40" s="154">
        <f>$D40-SUM($H40:AE40)</f>
        <v>0</v>
      </c>
      <c r="H40" s="134">
        <f t="shared" si="4"/>
        <v>0</v>
      </c>
      <c r="I40" s="162">
        <f t="shared" si="5"/>
        <v>0</v>
      </c>
      <c r="J40" s="134">
        <f t="shared" si="5"/>
        <v>0</v>
      </c>
      <c r="K40" s="134">
        <f t="shared" si="5"/>
        <v>0</v>
      </c>
      <c r="L40" s="134">
        <f t="shared" si="5"/>
        <v>0</v>
      </c>
      <c r="M40" s="134">
        <f t="shared" si="5"/>
        <v>0</v>
      </c>
      <c r="N40" s="134">
        <f t="shared" si="5"/>
        <v>0</v>
      </c>
      <c r="O40" s="134">
        <f t="shared" si="5"/>
        <v>0</v>
      </c>
      <c r="P40" s="134">
        <f t="shared" si="5"/>
        <v>0</v>
      </c>
      <c r="Q40" s="134">
        <f t="shared" si="5"/>
        <v>0</v>
      </c>
      <c r="R40" s="134">
        <f t="shared" si="5"/>
        <v>0</v>
      </c>
      <c r="S40" s="134">
        <f t="shared" si="5"/>
        <v>0</v>
      </c>
      <c r="T40" s="134">
        <f t="shared" si="5"/>
        <v>0</v>
      </c>
      <c r="U40" s="134">
        <f t="shared" si="5"/>
        <v>0</v>
      </c>
      <c r="V40" s="134">
        <f t="shared" si="5"/>
        <v>0</v>
      </c>
      <c r="W40" s="134">
        <f t="shared" si="5"/>
        <v>0</v>
      </c>
      <c r="X40" s="134">
        <f t="shared" si="5"/>
        <v>0</v>
      </c>
      <c r="Y40" s="134">
        <f t="shared" si="5"/>
        <v>0</v>
      </c>
      <c r="Z40" s="134">
        <f t="shared" si="5"/>
        <v>0</v>
      </c>
      <c r="AA40" s="134">
        <f t="shared" si="5"/>
        <v>0</v>
      </c>
      <c r="AB40" s="134">
        <f t="shared" si="5"/>
        <v>0</v>
      </c>
      <c r="AC40" s="134">
        <f t="shared" si="5"/>
        <v>0</v>
      </c>
      <c r="AD40" s="134">
        <f t="shared" si="5"/>
        <v>0</v>
      </c>
      <c r="AE40" s="134">
        <f t="shared" si="5"/>
        <v>0</v>
      </c>
    </row>
    <row r="41" spans="2:31" s="19" customFormat="1" ht="12.75" x14ac:dyDescent="0.2">
      <c r="B41" s="155" t="str">
        <f>'Project Uses'!B33</f>
        <v>Other Construction Costs</v>
      </c>
      <c r="C41" s="156"/>
      <c r="D41" s="152">
        <f>'Project Uses'!C33</f>
        <v>0</v>
      </c>
      <c r="E41" s="153"/>
      <c r="F41" s="154">
        <f>$D41-SUM($H41:AE41)</f>
        <v>0</v>
      </c>
      <c r="H41" s="134"/>
      <c r="I41" s="162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</row>
    <row r="42" spans="2:31" s="19" customFormat="1" ht="12.75" x14ac:dyDescent="0.2">
      <c r="B42" s="157" t="s">
        <v>155</v>
      </c>
      <c r="C42" s="158" t="s">
        <v>156</v>
      </c>
      <c r="D42" s="159">
        <f>SUM(D31:D41)</f>
        <v>0</v>
      </c>
      <c r="E42" s="153"/>
      <c r="F42" s="160">
        <f>SUM(F31:F41)</f>
        <v>0</v>
      </c>
      <c r="H42" s="161">
        <f>SUM(H31:H41)</f>
        <v>0</v>
      </c>
      <c r="I42" s="161">
        <f t="shared" ref="I42:AE42" si="7">SUM(I31:I41)</f>
        <v>0</v>
      </c>
      <c r="J42" s="161">
        <f t="shared" si="7"/>
        <v>0</v>
      </c>
      <c r="K42" s="161">
        <f t="shared" si="7"/>
        <v>0</v>
      </c>
      <c r="L42" s="161">
        <f t="shared" si="7"/>
        <v>0</v>
      </c>
      <c r="M42" s="161">
        <f t="shared" si="7"/>
        <v>0</v>
      </c>
      <c r="N42" s="161">
        <f t="shared" si="7"/>
        <v>0</v>
      </c>
      <c r="O42" s="161">
        <f t="shared" si="7"/>
        <v>0</v>
      </c>
      <c r="P42" s="161">
        <f t="shared" si="7"/>
        <v>0</v>
      </c>
      <c r="Q42" s="161">
        <f t="shared" si="7"/>
        <v>0</v>
      </c>
      <c r="R42" s="161">
        <f t="shared" si="7"/>
        <v>0</v>
      </c>
      <c r="S42" s="161">
        <f t="shared" si="7"/>
        <v>0</v>
      </c>
      <c r="T42" s="161">
        <f t="shared" si="7"/>
        <v>0</v>
      </c>
      <c r="U42" s="161">
        <f t="shared" si="7"/>
        <v>0</v>
      </c>
      <c r="V42" s="161">
        <f t="shared" si="7"/>
        <v>0</v>
      </c>
      <c r="W42" s="161">
        <f t="shared" si="7"/>
        <v>0</v>
      </c>
      <c r="X42" s="161">
        <f t="shared" si="7"/>
        <v>0</v>
      </c>
      <c r="Y42" s="161">
        <f t="shared" si="7"/>
        <v>0</v>
      </c>
      <c r="Z42" s="161">
        <f t="shared" si="7"/>
        <v>0</v>
      </c>
      <c r="AA42" s="161">
        <f t="shared" si="7"/>
        <v>0</v>
      </c>
      <c r="AB42" s="161">
        <f t="shared" si="7"/>
        <v>0</v>
      </c>
      <c r="AC42" s="161">
        <f t="shared" si="7"/>
        <v>0</v>
      </c>
      <c r="AD42" s="161">
        <f t="shared" si="7"/>
        <v>0</v>
      </c>
      <c r="AE42" s="161">
        <f t="shared" si="7"/>
        <v>0</v>
      </c>
    </row>
    <row r="43" spans="2:31" s="19" customFormat="1" ht="12.75" x14ac:dyDescent="0.2">
      <c r="B43" s="148"/>
      <c r="C43" s="149"/>
      <c r="D43" s="152"/>
      <c r="E43" s="153"/>
      <c r="F43" s="154"/>
      <c r="H43" s="134"/>
      <c r="I43" s="162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</row>
    <row r="44" spans="2:31" s="19" customFormat="1" ht="12.75" x14ac:dyDescent="0.2">
      <c r="B44" s="829" t="s">
        <v>157</v>
      </c>
      <c r="C44" s="994"/>
      <c r="D44" s="152"/>
      <c r="E44" s="153"/>
      <c r="F44" s="15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</row>
    <row r="45" spans="2:31" s="19" customFormat="1" ht="12.75" x14ac:dyDescent="0.2">
      <c r="B45" s="155" t="str">
        <f>'Project Uses'!B37</f>
        <v>Architectural Fees</v>
      </c>
      <c r="C45" s="156"/>
      <c r="D45" s="152">
        <f>'Project Uses'!C37</f>
        <v>0</v>
      </c>
      <c r="E45" s="153"/>
      <c r="F45" s="154">
        <f>$D45-SUM($H45:AE45)</f>
        <v>0</v>
      </c>
      <c r="H45" s="967"/>
      <c r="I45" s="967"/>
      <c r="J45" s="967"/>
      <c r="K45" s="967"/>
      <c r="L45" s="967"/>
      <c r="M45" s="967"/>
      <c r="N45" s="967"/>
      <c r="O45" s="967"/>
      <c r="P45" s="967"/>
      <c r="Q45" s="967"/>
      <c r="R45" s="967"/>
      <c r="S45" s="967"/>
      <c r="T45" s="967"/>
      <c r="U45" s="967"/>
      <c r="V45" s="967"/>
      <c r="W45" s="967"/>
      <c r="X45" s="967"/>
      <c r="Y45" s="967"/>
      <c r="Z45" s="967"/>
      <c r="AA45" s="967"/>
      <c r="AB45" s="967"/>
      <c r="AC45" s="967"/>
      <c r="AD45" s="967"/>
      <c r="AE45" s="967"/>
    </row>
    <row r="46" spans="2:31" s="19" customFormat="1" ht="12.75" x14ac:dyDescent="0.2">
      <c r="B46" s="155" t="str">
        <f>'Project Uses'!B38</f>
        <v>Structural Engineering Fees</v>
      </c>
      <c r="C46" s="156"/>
      <c r="D46" s="152">
        <f>'Project Uses'!C38</f>
        <v>0</v>
      </c>
      <c r="E46" s="153"/>
      <c r="F46" s="154">
        <f>$D46-SUM($H46:AE46)</f>
        <v>0</v>
      </c>
      <c r="H46" s="967"/>
      <c r="I46" s="967"/>
      <c r="J46" s="967"/>
      <c r="K46" s="967"/>
      <c r="L46" s="967"/>
      <c r="M46" s="967"/>
      <c r="N46" s="967"/>
      <c r="O46" s="967"/>
      <c r="P46" s="967"/>
      <c r="Q46" s="967"/>
      <c r="R46" s="967"/>
      <c r="S46" s="967"/>
      <c r="T46" s="967"/>
      <c r="U46" s="967"/>
      <c r="V46" s="967"/>
      <c r="W46" s="967"/>
      <c r="X46" s="967"/>
      <c r="Y46" s="967"/>
      <c r="Z46" s="967"/>
      <c r="AA46" s="967"/>
      <c r="AB46" s="967"/>
      <c r="AC46" s="967"/>
      <c r="AD46" s="967"/>
      <c r="AE46" s="967"/>
    </row>
    <row r="47" spans="2:31" s="19" customFormat="1" ht="12.75" x14ac:dyDescent="0.2">
      <c r="B47" s="155" t="str">
        <f>'Project Uses'!B39</f>
        <v>Civil Engineering Fees</v>
      </c>
      <c r="C47" s="156"/>
      <c r="D47" s="152">
        <f>'Project Uses'!C39</f>
        <v>0</v>
      </c>
      <c r="E47" s="153"/>
      <c r="F47" s="154">
        <f>$D47-SUM($H47:AE47)</f>
        <v>0</v>
      </c>
      <c r="H47" s="967"/>
      <c r="I47" s="967"/>
      <c r="J47" s="967"/>
      <c r="K47" s="967"/>
      <c r="L47" s="967"/>
      <c r="M47" s="967"/>
      <c r="N47" s="967"/>
      <c r="O47" s="967"/>
      <c r="P47" s="967"/>
      <c r="Q47" s="967"/>
      <c r="R47" s="967"/>
      <c r="S47" s="967"/>
      <c r="T47" s="967"/>
      <c r="U47" s="967"/>
      <c r="V47" s="967"/>
      <c r="W47" s="967"/>
      <c r="X47" s="967"/>
      <c r="Y47" s="967"/>
      <c r="Z47" s="967"/>
      <c r="AA47" s="967"/>
      <c r="AB47" s="967"/>
      <c r="AC47" s="967"/>
      <c r="AD47" s="967"/>
      <c r="AE47" s="967"/>
    </row>
    <row r="48" spans="2:31" s="19" customFormat="1" ht="12.75" x14ac:dyDescent="0.2">
      <c r="B48" s="155" t="str">
        <f>'Project Uses'!B40</f>
        <v>Site Surveying / ALTA Survey</v>
      </c>
      <c r="C48" s="156"/>
      <c r="D48" s="152">
        <f>'Project Uses'!C40</f>
        <v>0</v>
      </c>
      <c r="E48" s="153"/>
      <c r="F48" s="154">
        <f>$D48-SUM($H48:AE48)</f>
        <v>0</v>
      </c>
      <c r="H48" s="967"/>
      <c r="I48" s="967"/>
      <c r="J48" s="967"/>
      <c r="K48" s="967"/>
      <c r="L48" s="967"/>
      <c r="M48" s="967"/>
      <c r="N48" s="967"/>
      <c r="O48" s="967"/>
      <c r="P48" s="967"/>
      <c r="Q48" s="967"/>
      <c r="R48" s="967"/>
      <c r="S48" s="967"/>
      <c r="T48" s="967"/>
      <c r="U48" s="967"/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</row>
    <row r="49" spans="2:31" s="19" customFormat="1" ht="12.75" x14ac:dyDescent="0.2">
      <c r="B49" s="155" t="str">
        <f>'Project Uses'!B41</f>
        <v>Geotechnical &amp; Soil Testing</v>
      </c>
      <c r="C49" s="156"/>
      <c r="D49" s="152">
        <f>'Project Uses'!C41</f>
        <v>0</v>
      </c>
      <c r="E49" s="153"/>
      <c r="F49" s="154">
        <f>$D49-SUM($H49:AE49)</f>
        <v>0</v>
      </c>
      <c r="H49" s="967"/>
      <c r="I49" s="967"/>
      <c r="J49" s="967"/>
      <c r="K49" s="967"/>
      <c r="L49" s="967"/>
      <c r="M49" s="967"/>
      <c r="N49" s="967"/>
      <c r="O49" s="967"/>
      <c r="P49" s="967"/>
      <c r="Q49" s="967"/>
      <c r="R49" s="967"/>
      <c r="S49" s="967"/>
      <c r="T49" s="967"/>
      <c r="U49" s="967"/>
      <c r="V49" s="967"/>
      <c r="W49" s="967"/>
      <c r="X49" s="967"/>
      <c r="Y49" s="967"/>
      <c r="Z49" s="967"/>
      <c r="AA49" s="967"/>
      <c r="AB49" s="967"/>
      <c r="AC49" s="967"/>
      <c r="AD49" s="967"/>
      <c r="AE49" s="967"/>
    </row>
    <row r="50" spans="2:31" s="19" customFormat="1" ht="12.75" x14ac:dyDescent="0.2">
      <c r="B50" s="155" t="str">
        <f>'Project Uses'!B42</f>
        <v>Sustainability Consulting / Commissioning</v>
      </c>
      <c r="C50" s="156"/>
      <c r="D50" s="152">
        <f>'Project Uses'!C42</f>
        <v>0</v>
      </c>
      <c r="E50" s="153"/>
      <c r="F50" s="154">
        <f>$D50-SUM($H50:AE50)</f>
        <v>0</v>
      </c>
      <c r="H50" s="967"/>
      <c r="I50" s="967"/>
      <c r="J50" s="967"/>
      <c r="K50" s="967"/>
      <c r="L50" s="967"/>
      <c r="M50" s="967"/>
      <c r="N50" s="967"/>
      <c r="O50" s="967"/>
      <c r="P50" s="967"/>
      <c r="Q50" s="967"/>
      <c r="R50" s="967"/>
      <c r="S50" s="967"/>
      <c r="T50" s="967"/>
      <c r="U50" s="967"/>
      <c r="V50" s="967"/>
      <c r="W50" s="967"/>
      <c r="X50" s="967"/>
      <c r="Y50" s="967"/>
      <c r="Z50" s="967"/>
      <c r="AA50" s="967"/>
      <c r="AB50" s="967"/>
      <c r="AC50" s="967"/>
      <c r="AD50" s="967"/>
      <c r="AE50" s="967"/>
    </row>
    <row r="51" spans="2:31" s="19" customFormat="1" ht="12.75" x14ac:dyDescent="0.2">
      <c r="B51" s="155" t="str">
        <f>'Project Uses'!B43</f>
        <v>Environmental Consulting &amp; Work</v>
      </c>
      <c r="C51" s="156"/>
      <c r="D51" s="152">
        <f>'Project Uses'!C43</f>
        <v>0</v>
      </c>
      <c r="E51" s="153"/>
      <c r="F51" s="154">
        <f>$D51-SUM($H51:AE51)</f>
        <v>0</v>
      </c>
      <c r="H51" s="967"/>
      <c r="I51" s="967"/>
      <c r="J51" s="967"/>
      <c r="K51" s="967"/>
      <c r="L51" s="967"/>
      <c r="M51" s="967"/>
      <c r="N51" s="967"/>
      <c r="O51" s="967"/>
      <c r="P51" s="967"/>
      <c r="Q51" s="967"/>
      <c r="R51" s="967"/>
      <c r="S51" s="967"/>
      <c r="T51" s="967"/>
      <c r="U51" s="967"/>
      <c r="V51" s="967"/>
      <c r="W51" s="967"/>
      <c r="X51" s="967"/>
      <c r="Y51" s="967"/>
      <c r="Z51" s="967"/>
      <c r="AA51" s="967"/>
      <c r="AB51" s="967"/>
      <c r="AC51" s="967"/>
      <c r="AD51" s="967"/>
      <c r="AE51" s="967"/>
    </row>
    <row r="52" spans="2:31" s="19" customFormat="1" ht="12.75" x14ac:dyDescent="0.2">
      <c r="B52" s="155" t="str">
        <f>'Project Uses'!B44</f>
        <v>Park Impact / Utility Connection Fees</v>
      </c>
      <c r="C52" s="156"/>
      <c r="D52" s="152">
        <f>'Project Uses'!C44</f>
        <v>0</v>
      </c>
      <c r="E52" s="153"/>
      <c r="F52" s="154">
        <f>$D52-SUM($H52:AE52)</f>
        <v>0</v>
      </c>
      <c r="H52" s="967"/>
      <c r="I52" s="967"/>
      <c r="J52" s="967"/>
      <c r="K52" s="967"/>
      <c r="L52" s="967"/>
      <c r="M52" s="967"/>
      <c r="N52" s="967"/>
      <c r="O52" s="967"/>
      <c r="P52" s="967"/>
      <c r="Q52" s="967"/>
      <c r="R52" s="967"/>
      <c r="S52" s="967"/>
      <c r="T52" s="967"/>
      <c r="U52" s="967"/>
      <c r="V52" s="967"/>
      <c r="W52" s="967"/>
      <c r="X52" s="967"/>
      <c r="Y52" s="967"/>
      <c r="Z52" s="967"/>
      <c r="AA52" s="967"/>
      <c r="AB52" s="967"/>
      <c r="AC52" s="967"/>
      <c r="AD52" s="967"/>
      <c r="AE52" s="967"/>
    </row>
    <row r="53" spans="2:31" s="19" customFormat="1" ht="12.75" x14ac:dyDescent="0.2">
      <c r="B53" s="155" t="str">
        <f>'Project Uses'!B45</f>
        <v>Permit Fees</v>
      </c>
      <c r="C53" s="156"/>
      <c r="D53" s="152">
        <f>'Project Uses'!C45</f>
        <v>0</v>
      </c>
      <c r="E53" s="153"/>
      <c r="F53" s="154">
        <f>$D53-SUM($H53:AE53)</f>
        <v>0</v>
      </c>
      <c r="H53" s="967"/>
      <c r="I53" s="967"/>
      <c r="J53" s="967"/>
      <c r="K53" s="967"/>
      <c r="L53" s="967"/>
      <c r="M53" s="967"/>
      <c r="N53" s="967"/>
      <c r="O53" s="967"/>
      <c r="P53" s="967"/>
      <c r="Q53" s="967"/>
      <c r="R53" s="967"/>
      <c r="S53" s="967"/>
      <c r="T53" s="967"/>
      <c r="U53" s="967"/>
      <c r="V53" s="967"/>
      <c r="W53" s="967"/>
      <c r="X53" s="967"/>
      <c r="Y53" s="967"/>
      <c r="Z53" s="967"/>
      <c r="AA53" s="967"/>
      <c r="AB53" s="967"/>
      <c r="AC53" s="967"/>
      <c r="AD53" s="967"/>
      <c r="AE53" s="967"/>
    </row>
    <row r="54" spans="2:31" s="19" customFormat="1" ht="12.75" x14ac:dyDescent="0.2">
      <c r="B54" s="155" t="str">
        <f>'Project Uses'!B46</f>
        <v>Appraisal</v>
      </c>
      <c r="C54" s="156"/>
      <c r="D54" s="152">
        <f>'Project Uses'!C46</f>
        <v>0</v>
      </c>
      <c r="E54" s="153"/>
      <c r="F54" s="154">
        <f>$D54-SUM($H54:AE54)</f>
        <v>0</v>
      </c>
      <c r="H54" s="967"/>
      <c r="I54" s="967"/>
      <c r="J54" s="967"/>
      <c r="K54" s="967"/>
      <c r="L54" s="967"/>
      <c r="M54" s="967"/>
      <c r="N54" s="967"/>
      <c r="O54" s="967"/>
      <c r="P54" s="967"/>
      <c r="Q54" s="967"/>
      <c r="R54" s="967"/>
      <c r="S54" s="967"/>
      <c r="T54" s="967"/>
      <c r="U54" s="967"/>
      <c r="V54" s="967"/>
      <c r="W54" s="967"/>
      <c r="X54" s="967"/>
      <c r="Y54" s="967"/>
      <c r="Z54" s="967"/>
      <c r="AA54" s="967"/>
      <c r="AB54" s="967"/>
      <c r="AC54" s="967"/>
      <c r="AD54" s="967"/>
      <c r="AE54" s="967"/>
    </row>
    <row r="55" spans="2:31" s="19" customFormat="1" ht="12.75" x14ac:dyDescent="0.2">
      <c r="B55" s="155" t="str">
        <f>'Project Uses'!B47</f>
        <v>Legal</v>
      </c>
      <c r="C55" s="156"/>
      <c r="D55" s="152">
        <f>'Project Uses'!C47</f>
        <v>0</v>
      </c>
      <c r="E55" s="153"/>
      <c r="F55" s="154">
        <f>$D55-SUM($H55:AE55)</f>
        <v>0</v>
      </c>
      <c r="H55" s="967"/>
      <c r="I55" s="967"/>
      <c r="J55" s="967"/>
      <c r="K55" s="967"/>
      <c r="L55" s="967"/>
      <c r="M55" s="967"/>
      <c r="N55" s="967"/>
      <c r="O55" s="967"/>
      <c r="P55" s="967"/>
      <c r="Q55" s="967"/>
      <c r="R55" s="967"/>
      <c r="S55" s="967"/>
      <c r="T55" s="967"/>
      <c r="U55" s="967"/>
      <c r="V55" s="967"/>
      <c r="W55" s="967"/>
      <c r="X55" s="967"/>
      <c r="Y55" s="967"/>
      <c r="Z55" s="967"/>
      <c r="AA55" s="967"/>
      <c r="AB55" s="967"/>
      <c r="AC55" s="967"/>
      <c r="AD55" s="967"/>
      <c r="AE55" s="967"/>
    </row>
    <row r="56" spans="2:31" s="19" customFormat="1" ht="12.75" x14ac:dyDescent="0.2">
      <c r="B56" s="155" t="str">
        <f>'Project Uses'!B48</f>
        <v>Accounting</v>
      </c>
      <c r="C56" s="156"/>
      <c r="D56" s="152">
        <f>'Project Uses'!C48</f>
        <v>0</v>
      </c>
      <c r="E56" s="153"/>
      <c r="F56" s="154">
        <f>$D56-SUM($H56:AE56)</f>
        <v>0</v>
      </c>
      <c r="H56" s="967"/>
      <c r="I56" s="967"/>
      <c r="J56" s="967"/>
      <c r="K56" s="967"/>
      <c r="L56" s="967"/>
      <c r="M56" s="967"/>
      <c r="N56" s="967"/>
      <c r="O56" s="967"/>
      <c r="P56" s="967"/>
      <c r="Q56" s="967"/>
      <c r="R56" s="967"/>
      <c r="S56" s="967"/>
      <c r="T56" s="967"/>
      <c r="U56" s="967"/>
      <c r="V56" s="967"/>
      <c r="W56" s="967"/>
      <c r="X56" s="967"/>
      <c r="Y56" s="967"/>
      <c r="Z56" s="967"/>
      <c r="AA56" s="967"/>
      <c r="AB56" s="967"/>
      <c r="AC56" s="967"/>
      <c r="AD56" s="967"/>
      <c r="AE56" s="967"/>
    </row>
    <row r="57" spans="2:31" s="19" customFormat="1" ht="12.75" x14ac:dyDescent="0.2">
      <c r="B57" s="155" t="str">
        <f>'Project Uses'!B49</f>
        <v>3rd Party Market Study</v>
      </c>
      <c r="C57" s="156"/>
      <c r="D57" s="152">
        <f>'Project Uses'!C49</f>
        <v>0</v>
      </c>
      <c r="E57" s="153"/>
      <c r="F57" s="154">
        <f>$D57-SUM($H57:AE57)</f>
        <v>0</v>
      </c>
      <c r="H57" s="967"/>
      <c r="I57" s="967"/>
      <c r="J57" s="967"/>
      <c r="K57" s="967"/>
      <c r="L57" s="967"/>
      <c r="M57" s="967"/>
      <c r="N57" s="967"/>
      <c r="O57" s="967"/>
      <c r="P57" s="967"/>
      <c r="Q57" s="967"/>
      <c r="R57" s="967"/>
      <c r="S57" s="967"/>
      <c r="T57" s="967"/>
      <c r="U57" s="967"/>
      <c r="V57" s="967"/>
      <c r="W57" s="967"/>
      <c r="X57" s="967"/>
      <c r="Y57" s="967"/>
      <c r="Z57" s="967"/>
      <c r="AA57" s="967"/>
      <c r="AB57" s="967"/>
      <c r="AC57" s="967"/>
      <c r="AD57" s="967"/>
      <c r="AE57" s="967"/>
    </row>
    <row r="58" spans="2:31" s="19" customFormat="1" ht="12.75" x14ac:dyDescent="0.2">
      <c r="B58" s="155" t="str">
        <f>'Project Uses'!B50</f>
        <v>FF&amp;E / Interior Design &amp; Furnishing</v>
      </c>
      <c r="C58" s="156"/>
      <c r="D58" s="152">
        <f>'Project Uses'!C50</f>
        <v>0</v>
      </c>
      <c r="E58" s="153"/>
      <c r="F58" s="154">
        <f>$D58-SUM($H58:AE58)</f>
        <v>0</v>
      </c>
      <c r="H58" s="967"/>
      <c r="I58" s="967"/>
      <c r="J58" s="967"/>
      <c r="K58" s="967"/>
      <c r="L58" s="967"/>
      <c r="M58" s="967"/>
      <c r="N58" s="967"/>
      <c r="O58" s="967"/>
      <c r="P58" s="967"/>
      <c r="Q58" s="967"/>
      <c r="R58" s="967"/>
      <c r="S58" s="967"/>
      <c r="T58" s="967"/>
      <c r="U58" s="967"/>
      <c r="V58" s="967"/>
      <c r="W58" s="967"/>
      <c r="X58" s="967"/>
      <c r="Y58" s="967"/>
      <c r="Z58" s="967"/>
      <c r="AA58" s="967"/>
      <c r="AB58" s="967"/>
      <c r="AC58" s="967"/>
      <c r="AD58" s="967"/>
      <c r="AE58" s="967"/>
    </row>
    <row r="59" spans="2:31" s="19" customFormat="1" ht="12.75" x14ac:dyDescent="0.2">
      <c r="B59" s="155" t="str">
        <f>'Project Uses'!B51</f>
        <v>Real Estate Taxes during Construction</v>
      </c>
      <c r="C59" s="156"/>
      <c r="D59" s="152">
        <f>'Project Uses'!C51</f>
        <v>0</v>
      </c>
      <c r="E59" s="153"/>
      <c r="F59" s="154">
        <f>$D59-SUM($H59:AE59)</f>
        <v>0</v>
      </c>
      <c r="H59" s="967"/>
      <c r="I59" s="967"/>
      <c r="J59" s="967"/>
      <c r="K59" s="967"/>
      <c r="L59" s="967"/>
      <c r="M59" s="967"/>
      <c r="N59" s="967"/>
      <c r="O59" s="967"/>
      <c r="P59" s="967"/>
      <c r="Q59" s="967"/>
      <c r="R59" s="967"/>
      <c r="S59" s="967"/>
      <c r="T59" s="967"/>
      <c r="U59" s="967"/>
      <c r="V59" s="967"/>
      <c r="W59" s="967"/>
      <c r="X59" s="967"/>
      <c r="Y59" s="967"/>
      <c r="Z59" s="967"/>
      <c r="AA59" s="967"/>
      <c r="AB59" s="967"/>
      <c r="AC59" s="967"/>
      <c r="AD59" s="967"/>
      <c r="AE59" s="967"/>
    </row>
    <row r="60" spans="2:31" s="19" customFormat="1" ht="12.75" x14ac:dyDescent="0.2">
      <c r="B60" s="155" t="str">
        <f>'Project Uses'!B52</f>
        <v>Owner's Contingency</v>
      </c>
      <c r="C60" s="156"/>
      <c r="D60" s="152">
        <f>'Project Uses'!C52</f>
        <v>0</v>
      </c>
      <c r="E60" s="153"/>
      <c r="F60" s="154">
        <f>$D60-SUM($H60:AE60)</f>
        <v>0</v>
      </c>
      <c r="H60" s="967"/>
      <c r="I60" s="967"/>
      <c r="J60" s="967"/>
      <c r="K60" s="967"/>
      <c r="L60" s="967"/>
      <c r="M60" s="967"/>
      <c r="N60" s="967"/>
      <c r="O60" s="967"/>
      <c r="P60" s="967"/>
      <c r="Q60" s="967"/>
      <c r="R60" s="967"/>
      <c r="S60" s="967"/>
      <c r="T60" s="967"/>
      <c r="U60" s="967"/>
      <c r="V60" s="967"/>
      <c r="W60" s="967"/>
      <c r="X60" s="967"/>
      <c r="Y60" s="967"/>
      <c r="Z60" s="967"/>
      <c r="AA60" s="967"/>
      <c r="AB60" s="967"/>
      <c r="AC60" s="967"/>
      <c r="AD60" s="967"/>
      <c r="AE60" s="967"/>
    </row>
    <row r="61" spans="2:31" s="19" customFormat="1" ht="12.75" x14ac:dyDescent="0.2">
      <c r="B61" s="155" t="str">
        <f>'Project Uses'!B53</f>
        <v>Other Soft Costs</v>
      </c>
      <c r="C61" s="156"/>
      <c r="D61" s="152">
        <f>'Project Uses'!C53</f>
        <v>0</v>
      </c>
      <c r="E61" s="153"/>
      <c r="F61" s="154">
        <f>$D61-SUM($H61:AE61)</f>
        <v>0</v>
      </c>
      <c r="H61" s="967"/>
      <c r="I61" s="967"/>
      <c r="J61" s="967"/>
      <c r="K61" s="967"/>
      <c r="L61" s="967"/>
      <c r="M61" s="967"/>
      <c r="N61" s="967"/>
      <c r="O61" s="967"/>
      <c r="P61" s="967"/>
      <c r="Q61" s="967"/>
      <c r="R61" s="967"/>
      <c r="S61" s="967"/>
      <c r="T61" s="967"/>
      <c r="U61" s="967"/>
      <c r="V61" s="967"/>
      <c r="W61" s="967"/>
      <c r="X61" s="967"/>
      <c r="Y61" s="967"/>
      <c r="Z61" s="967"/>
      <c r="AA61" s="967"/>
      <c r="AB61" s="967"/>
      <c r="AC61" s="967"/>
      <c r="AD61" s="967"/>
      <c r="AE61" s="967"/>
    </row>
    <row r="62" spans="2:31" s="19" customFormat="1" ht="12.75" x14ac:dyDescent="0.2">
      <c r="B62" s="155" t="str">
        <f>'Project Uses'!B54</f>
        <v>Other Soft Costs</v>
      </c>
      <c r="C62" s="156"/>
      <c r="D62" s="152">
        <f>'Project Uses'!C54</f>
        <v>0</v>
      </c>
      <c r="E62" s="153"/>
      <c r="F62" s="154">
        <f>$D62-SUM($H62:AE62)</f>
        <v>0</v>
      </c>
      <c r="H62" s="967"/>
      <c r="I62" s="967"/>
      <c r="J62" s="967"/>
      <c r="K62" s="967"/>
      <c r="L62" s="967"/>
      <c r="M62" s="967"/>
      <c r="N62" s="967"/>
      <c r="O62" s="967"/>
      <c r="P62" s="967"/>
      <c r="Q62" s="967"/>
      <c r="R62" s="967"/>
      <c r="S62" s="967"/>
      <c r="T62" s="967"/>
      <c r="U62" s="967"/>
      <c r="V62" s="967"/>
      <c r="W62" s="967"/>
      <c r="X62" s="967"/>
      <c r="Y62" s="967"/>
      <c r="Z62" s="967"/>
      <c r="AA62" s="967"/>
      <c r="AB62" s="967"/>
      <c r="AC62" s="967"/>
      <c r="AD62" s="967"/>
      <c r="AE62" s="967"/>
    </row>
    <row r="63" spans="2:31" s="19" customFormat="1" ht="12.75" x14ac:dyDescent="0.2">
      <c r="B63" s="157" t="s">
        <v>158</v>
      </c>
      <c r="C63" s="158" t="s">
        <v>159</v>
      </c>
      <c r="D63" s="159">
        <f>SUM(D45:D62)</f>
        <v>0</v>
      </c>
      <c r="E63" s="153"/>
      <c r="F63" s="160">
        <f>SUM(F45:F62)</f>
        <v>0</v>
      </c>
      <c r="H63" s="161">
        <f t="shared" ref="H63:AE63" si="8">SUM(H45:H62)</f>
        <v>0</v>
      </c>
      <c r="I63" s="161">
        <f t="shared" si="8"/>
        <v>0</v>
      </c>
      <c r="J63" s="161">
        <f t="shared" si="8"/>
        <v>0</v>
      </c>
      <c r="K63" s="161">
        <f t="shared" si="8"/>
        <v>0</v>
      </c>
      <c r="L63" s="161">
        <f t="shared" si="8"/>
        <v>0</v>
      </c>
      <c r="M63" s="161">
        <f t="shared" si="8"/>
        <v>0</v>
      </c>
      <c r="N63" s="161">
        <f t="shared" si="8"/>
        <v>0</v>
      </c>
      <c r="O63" s="161">
        <f t="shared" si="8"/>
        <v>0</v>
      </c>
      <c r="P63" s="161">
        <f t="shared" si="8"/>
        <v>0</v>
      </c>
      <c r="Q63" s="161">
        <f t="shared" si="8"/>
        <v>0</v>
      </c>
      <c r="R63" s="161">
        <f t="shared" si="8"/>
        <v>0</v>
      </c>
      <c r="S63" s="161">
        <f t="shared" si="8"/>
        <v>0</v>
      </c>
      <c r="T63" s="161">
        <f t="shared" si="8"/>
        <v>0</v>
      </c>
      <c r="U63" s="161">
        <f t="shared" si="8"/>
        <v>0</v>
      </c>
      <c r="V63" s="161">
        <f t="shared" si="8"/>
        <v>0</v>
      </c>
      <c r="W63" s="161">
        <f t="shared" si="8"/>
        <v>0</v>
      </c>
      <c r="X63" s="161">
        <f t="shared" si="8"/>
        <v>0</v>
      </c>
      <c r="Y63" s="161">
        <f t="shared" si="8"/>
        <v>0</v>
      </c>
      <c r="Z63" s="161">
        <f t="shared" si="8"/>
        <v>0</v>
      </c>
      <c r="AA63" s="161">
        <f t="shared" si="8"/>
        <v>0</v>
      </c>
      <c r="AB63" s="161">
        <f t="shared" si="8"/>
        <v>0</v>
      </c>
      <c r="AC63" s="161">
        <f t="shared" si="8"/>
        <v>0</v>
      </c>
      <c r="AD63" s="161">
        <f t="shared" si="8"/>
        <v>0</v>
      </c>
      <c r="AE63" s="161">
        <f t="shared" si="8"/>
        <v>0</v>
      </c>
    </row>
    <row r="64" spans="2:31" s="19" customFormat="1" ht="12.75" x14ac:dyDescent="0.2">
      <c r="B64" s="148"/>
      <c r="C64" s="149"/>
      <c r="D64" s="152"/>
      <c r="E64" s="153"/>
      <c r="F64" s="15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</row>
    <row r="65" spans="2:31" s="19" customFormat="1" ht="12.75" x14ac:dyDescent="0.2">
      <c r="B65" s="829" t="s">
        <v>160</v>
      </c>
      <c r="C65" s="994"/>
      <c r="D65" s="152"/>
      <c r="E65" s="153"/>
      <c r="F65" s="163" t="str">
        <f>IFERROR(IF(F66&lt;0,"ERROR - TOO LOW",""),"")</f>
        <v/>
      </c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989"/>
      <c r="AC65" s="989"/>
      <c r="AD65" s="989"/>
      <c r="AE65" s="989"/>
    </row>
    <row r="66" spans="2:31" s="19" customFormat="1" ht="12.75" x14ac:dyDescent="0.2">
      <c r="B66" s="155" t="str">
        <f>'Project Uses'!B58</f>
        <v>Construction Period Interest</v>
      </c>
      <c r="C66" s="156"/>
      <c r="D66" s="152">
        <f>'Project Uses'!C58</f>
        <v>0</v>
      </c>
      <c r="E66" s="153"/>
      <c r="F66" s="154">
        <f>$D66-SUM($H66:AE66)</f>
        <v>0</v>
      </c>
      <c r="H66" s="164">
        <f>IFERROR(-H101,0)</f>
        <v>0</v>
      </c>
      <c r="I66" s="164">
        <f t="shared" ref="I66:AE66" si="9">IFERROR(-I101,0)</f>
        <v>0</v>
      </c>
      <c r="J66" s="164">
        <f t="shared" si="9"/>
        <v>0</v>
      </c>
      <c r="K66" s="164">
        <f t="shared" si="9"/>
        <v>0</v>
      </c>
      <c r="L66" s="164">
        <f t="shared" si="9"/>
        <v>0</v>
      </c>
      <c r="M66" s="164">
        <f t="shared" si="9"/>
        <v>0</v>
      </c>
      <c r="N66" s="164">
        <f t="shared" si="9"/>
        <v>0</v>
      </c>
      <c r="O66" s="164">
        <f t="shared" si="9"/>
        <v>0</v>
      </c>
      <c r="P66" s="164">
        <f t="shared" si="9"/>
        <v>0</v>
      </c>
      <c r="Q66" s="164">
        <f t="shared" si="9"/>
        <v>0</v>
      </c>
      <c r="R66" s="164">
        <f t="shared" si="9"/>
        <v>0</v>
      </c>
      <c r="S66" s="164">
        <f t="shared" si="9"/>
        <v>0</v>
      </c>
      <c r="T66" s="164">
        <f t="shared" si="9"/>
        <v>0</v>
      </c>
      <c r="U66" s="164">
        <f t="shared" si="9"/>
        <v>0</v>
      </c>
      <c r="V66" s="164">
        <f t="shared" si="9"/>
        <v>0</v>
      </c>
      <c r="W66" s="164">
        <f t="shared" si="9"/>
        <v>0</v>
      </c>
      <c r="X66" s="164">
        <f t="shared" si="9"/>
        <v>0</v>
      </c>
      <c r="Y66" s="164">
        <f t="shared" si="9"/>
        <v>0</v>
      </c>
      <c r="Z66" s="164">
        <f t="shared" si="9"/>
        <v>0</v>
      </c>
      <c r="AA66" s="164">
        <f t="shared" si="9"/>
        <v>0</v>
      </c>
      <c r="AB66" s="164">
        <f t="shared" si="9"/>
        <v>0</v>
      </c>
      <c r="AC66" s="164">
        <f t="shared" si="9"/>
        <v>0</v>
      </c>
      <c r="AD66" s="164">
        <f t="shared" si="9"/>
        <v>0</v>
      </c>
      <c r="AE66" s="164">
        <f t="shared" si="9"/>
        <v>0</v>
      </c>
    </row>
    <row r="67" spans="2:31" s="19" customFormat="1" ht="12.75" x14ac:dyDescent="0.2">
      <c r="B67" s="155" t="str">
        <f>'Project Uses'!B59</f>
        <v>Equity Investor Origination Fee</v>
      </c>
      <c r="C67" s="156"/>
      <c r="D67" s="152">
        <f>'Project Uses'!C59</f>
        <v>0</v>
      </c>
      <c r="E67" s="153"/>
      <c r="F67" s="154">
        <f>$D67-SUM($H67:AE67)</f>
        <v>0</v>
      </c>
      <c r="H67" s="967"/>
      <c r="I67" s="967"/>
      <c r="J67" s="967"/>
      <c r="K67" s="967"/>
      <c r="L67" s="967"/>
      <c r="M67" s="967"/>
      <c r="N67" s="967"/>
      <c r="O67" s="967"/>
      <c r="P67" s="967"/>
      <c r="Q67" s="967"/>
      <c r="R67" s="967"/>
      <c r="S67" s="967"/>
      <c r="T67" s="967"/>
      <c r="U67" s="967"/>
      <c r="V67" s="967"/>
      <c r="W67" s="967"/>
      <c r="X67" s="967"/>
      <c r="Y67" s="967"/>
      <c r="Z67" s="967"/>
      <c r="AA67" s="967"/>
      <c r="AB67" s="967"/>
      <c r="AC67" s="967"/>
      <c r="AD67" s="967"/>
      <c r="AE67" s="967"/>
    </row>
    <row r="68" spans="2:31" s="19" customFormat="1" ht="12.75" x14ac:dyDescent="0.2">
      <c r="B68" s="155" t="str">
        <f>'Project Uses'!B60</f>
        <v>Lender(s) Origination Fee - Min. $0,000 Required</v>
      </c>
      <c r="C68" s="156"/>
      <c r="D68" s="152">
        <f>'Project Uses'!C60</f>
        <v>0</v>
      </c>
      <c r="E68" s="153"/>
      <c r="F68" s="154">
        <f>$D68-SUM($H68:AE68)</f>
        <v>0</v>
      </c>
      <c r="H68" s="967"/>
      <c r="I68" s="967"/>
      <c r="J68" s="967"/>
      <c r="K68" s="967"/>
      <c r="L68" s="967"/>
      <c r="M68" s="967"/>
      <c r="N68" s="967"/>
      <c r="O68" s="967"/>
      <c r="P68" s="967"/>
      <c r="Q68" s="967"/>
      <c r="R68" s="967"/>
      <c r="S68" s="967"/>
      <c r="T68" s="967"/>
      <c r="U68" s="967"/>
      <c r="V68" s="967"/>
      <c r="W68" s="967"/>
      <c r="X68" s="967"/>
      <c r="Y68" s="967"/>
      <c r="Z68" s="967"/>
      <c r="AA68" s="967"/>
      <c r="AB68" s="967"/>
      <c r="AC68" s="967"/>
      <c r="AD68" s="967"/>
      <c r="AE68" s="967"/>
    </row>
    <row r="69" spans="2:31" s="19" customFormat="1" ht="12.75" x14ac:dyDescent="0.2">
      <c r="B69" s="155" t="str">
        <f>'Project Uses'!B61</f>
        <v>Lender(s) Legal Fees</v>
      </c>
      <c r="C69" s="156"/>
      <c r="D69" s="152">
        <f>'Project Uses'!C61</f>
        <v>0</v>
      </c>
      <c r="E69" s="153"/>
      <c r="F69" s="154">
        <f>$D69-SUM($H69:AE69)</f>
        <v>0</v>
      </c>
      <c r="H69" s="967"/>
      <c r="I69" s="967"/>
      <c r="J69" s="967"/>
      <c r="K69" s="967"/>
      <c r="L69" s="967"/>
      <c r="M69" s="967"/>
      <c r="N69" s="967"/>
      <c r="O69" s="967"/>
      <c r="P69" s="967"/>
      <c r="Q69" s="967"/>
      <c r="R69" s="967"/>
      <c r="S69" s="967"/>
      <c r="T69" s="967"/>
      <c r="U69" s="967"/>
      <c r="V69" s="967"/>
      <c r="W69" s="967"/>
      <c r="X69" s="967"/>
      <c r="Y69" s="967"/>
      <c r="Z69" s="967"/>
      <c r="AA69" s="967"/>
      <c r="AB69" s="967"/>
      <c r="AC69" s="967"/>
      <c r="AD69" s="967"/>
      <c r="AE69" s="967"/>
    </row>
    <row r="70" spans="2:31" s="19" customFormat="1" ht="12.75" x14ac:dyDescent="0.2">
      <c r="B70" s="155" t="str">
        <f>'Project Uses'!B62</f>
        <v>Tax Credit Reservation Fees</v>
      </c>
      <c r="C70" s="156"/>
      <c r="D70" s="152">
        <f>'Project Uses'!C62</f>
        <v>0</v>
      </c>
      <c r="E70" s="153"/>
      <c r="F70" s="154">
        <f>$D70-SUM($H70:AE70)</f>
        <v>0</v>
      </c>
      <c r="H70" s="967"/>
      <c r="I70" s="967"/>
      <c r="J70" s="967"/>
      <c r="K70" s="967"/>
      <c r="L70" s="967"/>
      <c r="M70" s="967"/>
      <c r="N70" s="967"/>
      <c r="O70" s="967"/>
      <c r="P70" s="967"/>
      <c r="Q70" s="967"/>
      <c r="R70" s="967"/>
      <c r="S70" s="967"/>
      <c r="T70" s="967"/>
      <c r="U70" s="967"/>
      <c r="V70" s="967"/>
      <c r="W70" s="967"/>
      <c r="X70" s="967"/>
      <c r="Y70" s="967"/>
      <c r="Z70" s="967"/>
      <c r="AA70" s="967"/>
      <c r="AB70" s="967"/>
      <c r="AC70" s="967"/>
      <c r="AD70" s="967"/>
      <c r="AE70" s="967"/>
    </row>
    <row r="71" spans="2:31" s="19" customFormat="1" ht="12.75" x14ac:dyDescent="0.2">
      <c r="B71" s="155" t="str">
        <f>'Project Uses'!B63</f>
        <v>Application Fees</v>
      </c>
      <c r="C71" s="156"/>
      <c r="D71" s="152">
        <f>'Project Uses'!C63</f>
        <v>0</v>
      </c>
      <c r="E71" s="153"/>
      <c r="F71" s="154">
        <f>$D71-SUM($H71:AE71)</f>
        <v>0</v>
      </c>
      <c r="H71" s="967"/>
      <c r="I71" s="967"/>
      <c r="J71" s="967"/>
      <c r="K71" s="967"/>
      <c r="L71" s="967"/>
      <c r="M71" s="967"/>
      <c r="N71" s="967"/>
      <c r="O71" s="967"/>
      <c r="P71" s="967"/>
      <c r="Q71" s="967"/>
      <c r="R71" s="967"/>
      <c r="S71" s="967"/>
      <c r="T71" s="967"/>
      <c r="U71" s="967"/>
      <c r="V71" s="967"/>
      <c r="W71" s="967"/>
      <c r="X71" s="967"/>
      <c r="Y71" s="967"/>
      <c r="Z71" s="967"/>
      <c r="AA71" s="967"/>
      <c r="AB71" s="967"/>
      <c r="AC71" s="967"/>
      <c r="AD71" s="967"/>
      <c r="AE71" s="967"/>
    </row>
    <row r="72" spans="2:31" s="19" customFormat="1" ht="12.75" x14ac:dyDescent="0.2">
      <c r="B72" s="155" t="s">
        <v>95</v>
      </c>
      <c r="C72" s="156"/>
      <c r="D72" s="152">
        <f>'Project Uses'!C64</f>
        <v>0</v>
      </c>
      <c r="E72" s="153"/>
      <c r="F72" s="154">
        <f>$D72-SUM($H72:AE72)</f>
        <v>0</v>
      </c>
      <c r="H72" s="967"/>
      <c r="I72" s="967"/>
      <c r="J72" s="967"/>
      <c r="K72" s="967"/>
      <c r="L72" s="967"/>
      <c r="M72" s="967"/>
      <c r="N72" s="967"/>
      <c r="O72" s="967"/>
      <c r="P72" s="967"/>
      <c r="Q72" s="967"/>
      <c r="R72" s="967"/>
      <c r="S72" s="967"/>
      <c r="T72" s="967"/>
      <c r="U72" s="967"/>
      <c r="V72" s="967"/>
      <c r="W72" s="967"/>
      <c r="X72" s="967"/>
      <c r="Y72" s="967"/>
      <c r="Z72" s="967"/>
      <c r="AA72" s="967"/>
      <c r="AB72" s="967"/>
      <c r="AC72" s="967"/>
      <c r="AD72" s="967"/>
      <c r="AE72" s="967"/>
    </row>
    <row r="73" spans="2:31" s="19" customFormat="1" ht="12.75" x14ac:dyDescent="0.2">
      <c r="B73" s="155" t="str">
        <f>'Project Uses'!B65</f>
        <v>Other Financing Costs</v>
      </c>
      <c r="C73" s="156"/>
      <c r="D73" s="152">
        <f>'Project Uses'!C65</f>
        <v>0</v>
      </c>
      <c r="E73" s="153"/>
      <c r="F73" s="154">
        <f>$D73-SUM($H73:AE73)</f>
        <v>0</v>
      </c>
      <c r="H73" s="968"/>
      <c r="I73" s="968"/>
      <c r="J73" s="968"/>
      <c r="K73" s="968"/>
      <c r="L73" s="968"/>
      <c r="M73" s="968"/>
      <c r="N73" s="968"/>
      <c r="O73" s="968"/>
      <c r="P73" s="968"/>
      <c r="Q73" s="968"/>
      <c r="R73" s="968"/>
      <c r="S73" s="968"/>
      <c r="T73" s="968"/>
      <c r="U73" s="968"/>
      <c r="V73" s="968"/>
      <c r="W73" s="968"/>
      <c r="X73" s="968"/>
      <c r="Y73" s="968"/>
      <c r="Z73" s="968"/>
      <c r="AA73" s="968"/>
      <c r="AB73" s="968"/>
      <c r="AC73" s="968"/>
      <c r="AD73" s="968"/>
      <c r="AE73" s="968"/>
    </row>
    <row r="74" spans="2:31" s="19" customFormat="1" ht="12.75" x14ac:dyDescent="0.2">
      <c r="B74" s="157" t="s">
        <v>161</v>
      </c>
      <c r="C74" s="158" t="s">
        <v>162</v>
      </c>
      <c r="D74" s="159">
        <f>SUM(D66:D73)</f>
        <v>0</v>
      </c>
      <c r="E74" s="153"/>
      <c r="F74" s="160">
        <f>SUM(F66:F73)</f>
        <v>0</v>
      </c>
      <c r="H74" s="161">
        <f t="shared" ref="H74:AE74" si="10">SUM(H65:H73)</f>
        <v>0</v>
      </c>
      <c r="I74" s="161">
        <f t="shared" si="10"/>
        <v>0</v>
      </c>
      <c r="J74" s="161">
        <f t="shared" si="10"/>
        <v>0</v>
      </c>
      <c r="K74" s="161">
        <f t="shared" si="10"/>
        <v>0</v>
      </c>
      <c r="L74" s="161">
        <f t="shared" si="10"/>
        <v>0</v>
      </c>
      <c r="M74" s="161">
        <f t="shared" si="10"/>
        <v>0</v>
      </c>
      <c r="N74" s="161">
        <f t="shared" si="10"/>
        <v>0</v>
      </c>
      <c r="O74" s="161">
        <f t="shared" si="10"/>
        <v>0</v>
      </c>
      <c r="P74" s="161">
        <f t="shared" si="10"/>
        <v>0</v>
      </c>
      <c r="Q74" s="161">
        <f t="shared" si="10"/>
        <v>0</v>
      </c>
      <c r="R74" s="161">
        <f t="shared" si="10"/>
        <v>0</v>
      </c>
      <c r="S74" s="161">
        <f t="shared" si="10"/>
        <v>0</v>
      </c>
      <c r="T74" s="161">
        <f t="shared" si="10"/>
        <v>0</v>
      </c>
      <c r="U74" s="161">
        <f t="shared" si="10"/>
        <v>0</v>
      </c>
      <c r="V74" s="161">
        <f t="shared" si="10"/>
        <v>0</v>
      </c>
      <c r="W74" s="161">
        <f t="shared" si="10"/>
        <v>0</v>
      </c>
      <c r="X74" s="161">
        <f t="shared" si="10"/>
        <v>0</v>
      </c>
      <c r="Y74" s="161">
        <f t="shared" si="10"/>
        <v>0</v>
      </c>
      <c r="Z74" s="161">
        <f t="shared" si="10"/>
        <v>0</v>
      </c>
      <c r="AA74" s="161">
        <f t="shared" si="10"/>
        <v>0</v>
      </c>
      <c r="AB74" s="161">
        <f t="shared" si="10"/>
        <v>0</v>
      </c>
      <c r="AC74" s="161">
        <f t="shared" si="10"/>
        <v>0</v>
      </c>
      <c r="AD74" s="161">
        <f t="shared" si="10"/>
        <v>0</v>
      </c>
      <c r="AE74" s="161">
        <f t="shared" si="10"/>
        <v>0</v>
      </c>
    </row>
    <row r="75" spans="2:31" s="19" customFormat="1" ht="12.75" x14ac:dyDescent="0.2">
      <c r="B75" s="148"/>
      <c r="C75" s="149"/>
      <c r="D75" s="152"/>
      <c r="E75" s="153"/>
      <c r="F75" s="15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2:31" s="19" customFormat="1" ht="12.75" x14ac:dyDescent="0.2">
      <c r="B76" s="829" t="s">
        <v>163</v>
      </c>
      <c r="D76" s="152"/>
      <c r="E76" s="153"/>
      <c r="F76" s="15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2:31" s="19" customFormat="1" ht="12.75" x14ac:dyDescent="0.2">
      <c r="B77" s="155" t="str">
        <f>'Project Uses'!B69</f>
        <v>Developer Fee - Paid as Cash</v>
      </c>
      <c r="C77" s="156"/>
      <c r="D77" s="152">
        <f>'Project Uses'!C69</f>
        <v>0</v>
      </c>
      <c r="E77" s="153"/>
      <c r="F77" s="154">
        <f>$D77-SUM($H77:AE77)</f>
        <v>0</v>
      </c>
      <c r="H77" s="967"/>
      <c r="I77" s="967"/>
      <c r="J77" s="967"/>
      <c r="K77" s="967"/>
      <c r="L77" s="967"/>
      <c r="M77" s="967"/>
      <c r="N77" s="967"/>
      <c r="O77" s="967"/>
      <c r="P77" s="967"/>
      <c r="Q77" s="967"/>
      <c r="R77" s="967"/>
      <c r="S77" s="967"/>
      <c r="T77" s="967"/>
      <c r="U77" s="967"/>
      <c r="V77" s="967"/>
      <c r="W77" s="967"/>
      <c r="X77" s="967"/>
      <c r="Y77" s="967"/>
      <c r="Z77" s="967"/>
      <c r="AA77" s="967"/>
      <c r="AB77" s="967"/>
      <c r="AC77" s="967"/>
      <c r="AD77" s="967"/>
      <c r="AE77" s="967"/>
    </row>
    <row r="78" spans="2:31" s="19" customFormat="1" ht="12.75" x14ac:dyDescent="0.2">
      <c r="B78" s="155" t="str">
        <f>'Project Uses'!B70</f>
        <v>Developer Fee - Contributed as Equity</v>
      </c>
      <c r="C78" s="156"/>
      <c r="D78" s="152">
        <f>'Project Uses'!C70</f>
        <v>0</v>
      </c>
      <c r="E78" s="153"/>
      <c r="F78" s="154">
        <f>$D78-SUM($H78:AE78)</f>
        <v>0</v>
      </c>
      <c r="H78" s="967"/>
      <c r="I78" s="967"/>
      <c r="J78" s="967"/>
      <c r="K78" s="967"/>
      <c r="L78" s="967"/>
      <c r="M78" s="967"/>
      <c r="N78" s="967"/>
      <c r="O78" s="967"/>
      <c r="P78" s="967"/>
      <c r="Q78" s="967"/>
      <c r="R78" s="967"/>
      <c r="S78" s="967"/>
      <c r="T78" s="967"/>
      <c r="U78" s="967"/>
      <c r="V78" s="967"/>
      <c r="W78" s="967"/>
      <c r="X78" s="967"/>
      <c r="Y78" s="967"/>
      <c r="Z78" s="967"/>
      <c r="AA78" s="967"/>
      <c r="AB78" s="967"/>
      <c r="AC78" s="967"/>
      <c r="AD78" s="967"/>
      <c r="AE78" s="967"/>
    </row>
    <row r="79" spans="2:31" s="19" customFormat="1" ht="12.75" x14ac:dyDescent="0.2">
      <c r="B79" s="155" t="str">
        <f>'Project Uses'!B71</f>
        <v>Operating Reserves</v>
      </c>
      <c r="C79" s="156"/>
      <c r="D79" s="152">
        <f>'Project Uses'!C71</f>
        <v>0</v>
      </c>
      <c r="E79" s="153"/>
      <c r="F79" s="154">
        <f>$D79-SUM($H79:AE79)</f>
        <v>0</v>
      </c>
      <c r="H79" s="967"/>
      <c r="I79" s="967"/>
      <c r="J79" s="967"/>
      <c r="K79" s="967"/>
      <c r="L79" s="967"/>
      <c r="M79" s="967"/>
      <c r="N79" s="967"/>
      <c r="O79" s="967"/>
      <c r="P79" s="967"/>
      <c r="Q79" s="967"/>
      <c r="R79" s="967"/>
      <c r="S79" s="967"/>
      <c r="T79" s="967"/>
      <c r="U79" s="967"/>
      <c r="V79" s="967"/>
      <c r="W79" s="967"/>
      <c r="X79" s="967"/>
      <c r="Y79" s="967"/>
      <c r="Z79" s="967"/>
      <c r="AA79" s="967"/>
      <c r="AB79" s="967"/>
      <c r="AC79" s="967"/>
      <c r="AD79" s="967"/>
      <c r="AE79" s="967"/>
    </row>
    <row r="80" spans="2:31" s="19" customFormat="1" ht="12.75" x14ac:dyDescent="0.2">
      <c r="B80" s="155" t="str">
        <f>'Project Uses'!B72</f>
        <v>Credit Swap Fee</v>
      </c>
      <c r="C80" s="156"/>
      <c r="D80" s="152">
        <f>'Project Uses'!C72</f>
        <v>0</v>
      </c>
      <c r="E80" s="153"/>
      <c r="F80" s="154">
        <f>$D80-SUM($H80:AE80)</f>
        <v>0</v>
      </c>
      <c r="H80" s="967"/>
      <c r="I80" s="967"/>
      <c r="J80" s="967"/>
      <c r="K80" s="967"/>
      <c r="L80" s="967"/>
      <c r="M80" s="967"/>
      <c r="N80" s="967"/>
      <c r="O80" s="967"/>
      <c r="P80" s="967"/>
      <c r="Q80" s="967"/>
      <c r="R80" s="967"/>
      <c r="S80" s="967"/>
      <c r="T80" s="967"/>
      <c r="U80" s="967"/>
      <c r="V80" s="967"/>
      <c r="W80" s="967"/>
      <c r="X80" s="967"/>
      <c r="Y80" s="967"/>
      <c r="Z80" s="967"/>
      <c r="AA80" s="967"/>
      <c r="AB80" s="967"/>
      <c r="AC80" s="967"/>
      <c r="AD80" s="967"/>
      <c r="AE80" s="967"/>
    </row>
    <row r="81" spans="1:31" s="19" customFormat="1" ht="12.75" x14ac:dyDescent="0.2">
      <c r="B81" s="155" t="str">
        <f>'Project Uses'!B73</f>
        <v>Other Financing Costs</v>
      </c>
      <c r="C81" s="156"/>
      <c r="D81" s="152">
        <f>'Project Uses'!C73</f>
        <v>0</v>
      </c>
      <c r="E81" s="153"/>
      <c r="F81" s="154">
        <f>$D81-SUM($H81:AE81)</f>
        <v>0</v>
      </c>
      <c r="H81" s="967"/>
      <c r="I81" s="967"/>
      <c r="J81" s="967"/>
      <c r="K81" s="967"/>
      <c r="L81" s="967"/>
      <c r="M81" s="967"/>
      <c r="N81" s="967"/>
      <c r="O81" s="967"/>
      <c r="P81" s="967"/>
      <c r="Q81" s="967"/>
      <c r="R81" s="967"/>
      <c r="S81" s="967"/>
      <c r="T81" s="967"/>
      <c r="U81" s="967"/>
      <c r="V81" s="967"/>
      <c r="W81" s="967"/>
      <c r="X81" s="967"/>
      <c r="Y81" s="967"/>
      <c r="Z81" s="967"/>
      <c r="AA81" s="967"/>
      <c r="AB81" s="967"/>
      <c r="AC81" s="967"/>
      <c r="AD81" s="967"/>
      <c r="AE81" s="967"/>
    </row>
    <row r="82" spans="1:31" s="19" customFormat="1" ht="12.75" x14ac:dyDescent="0.2">
      <c r="B82" s="155" t="str">
        <f>'Project Uses'!B74</f>
        <v>Other Financing Costs</v>
      </c>
      <c r="C82" s="156"/>
      <c r="D82" s="152">
        <f>'Project Uses'!C74</f>
        <v>0</v>
      </c>
      <c r="E82" s="153"/>
      <c r="F82" s="154">
        <f>$D82-SUM($H82:AE82)</f>
        <v>0</v>
      </c>
      <c r="H82" s="967"/>
      <c r="I82" s="967"/>
      <c r="J82" s="967"/>
      <c r="K82" s="967"/>
      <c r="L82" s="967"/>
      <c r="M82" s="967"/>
      <c r="N82" s="967"/>
      <c r="O82" s="967"/>
      <c r="P82" s="967"/>
      <c r="Q82" s="967"/>
      <c r="R82" s="967"/>
      <c r="S82" s="967"/>
      <c r="T82" s="967"/>
      <c r="U82" s="967"/>
      <c r="V82" s="967"/>
      <c r="W82" s="967"/>
      <c r="X82" s="967"/>
      <c r="Y82" s="967"/>
      <c r="Z82" s="967"/>
      <c r="AA82" s="967"/>
      <c r="AB82" s="967"/>
      <c r="AC82" s="967"/>
      <c r="AD82" s="967"/>
      <c r="AE82" s="967"/>
    </row>
    <row r="83" spans="1:31" s="19" customFormat="1" ht="12.75" x14ac:dyDescent="0.2">
      <c r="B83" s="157" t="s">
        <v>164</v>
      </c>
      <c r="C83" s="158" t="s">
        <v>165</v>
      </c>
      <c r="D83" s="159">
        <f>SUM(D77:D82)</f>
        <v>0</v>
      </c>
      <c r="E83" s="153"/>
      <c r="F83" s="160">
        <f>SUM(F77:F82)</f>
        <v>0</v>
      </c>
      <c r="H83" s="161">
        <f>SUM(H77:H82)</f>
        <v>0</v>
      </c>
      <c r="I83" s="161">
        <f t="shared" ref="I83:AE83" si="11">SUM(I77:I82)</f>
        <v>0</v>
      </c>
      <c r="J83" s="161">
        <f t="shared" si="11"/>
        <v>0</v>
      </c>
      <c r="K83" s="161">
        <f t="shared" si="11"/>
        <v>0</v>
      </c>
      <c r="L83" s="161">
        <f t="shared" si="11"/>
        <v>0</v>
      </c>
      <c r="M83" s="161">
        <f t="shared" si="11"/>
        <v>0</v>
      </c>
      <c r="N83" s="161">
        <f t="shared" si="11"/>
        <v>0</v>
      </c>
      <c r="O83" s="161">
        <f t="shared" si="11"/>
        <v>0</v>
      </c>
      <c r="P83" s="161">
        <f t="shared" si="11"/>
        <v>0</v>
      </c>
      <c r="Q83" s="161">
        <f t="shared" si="11"/>
        <v>0</v>
      </c>
      <c r="R83" s="161">
        <f t="shared" si="11"/>
        <v>0</v>
      </c>
      <c r="S83" s="161">
        <f t="shared" si="11"/>
        <v>0</v>
      </c>
      <c r="T83" s="161">
        <f t="shared" si="11"/>
        <v>0</v>
      </c>
      <c r="U83" s="161">
        <f t="shared" si="11"/>
        <v>0</v>
      </c>
      <c r="V83" s="161">
        <f t="shared" si="11"/>
        <v>0</v>
      </c>
      <c r="W83" s="161">
        <f t="shared" si="11"/>
        <v>0</v>
      </c>
      <c r="X83" s="161">
        <f t="shared" si="11"/>
        <v>0</v>
      </c>
      <c r="Y83" s="161">
        <f t="shared" si="11"/>
        <v>0</v>
      </c>
      <c r="Z83" s="161">
        <f t="shared" si="11"/>
        <v>0</v>
      </c>
      <c r="AA83" s="161">
        <f t="shared" si="11"/>
        <v>0</v>
      </c>
      <c r="AB83" s="161">
        <f t="shared" si="11"/>
        <v>0</v>
      </c>
      <c r="AC83" s="161">
        <f t="shared" si="11"/>
        <v>0</v>
      </c>
      <c r="AD83" s="161">
        <f t="shared" si="11"/>
        <v>0</v>
      </c>
      <c r="AE83" s="161">
        <f t="shared" si="11"/>
        <v>0</v>
      </c>
    </row>
    <row r="84" spans="1:31" s="19" customFormat="1" ht="12.75" x14ac:dyDescent="0.2">
      <c r="B84" s="165"/>
      <c r="D84" s="166"/>
      <c r="E84" s="153"/>
      <c r="F84" s="15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s="19" customFormat="1" ht="12.75" x14ac:dyDescent="0.2">
      <c r="B85" s="190" t="s">
        <v>166</v>
      </c>
      <c r="C85" s="191"/>
      <c r="D85" s="192">
        <f>SUM(D28,D42,D63,D74,D83)</f>
        <v>0</v>
      </c>
      <c r="E85" s="153"/>
      <c r="F85" s="193">
        <f>D85-SUM($H85:AE85)</f>
        <v>0</v>
      </c>
      <c r="H85" s="194">
        <f t="shared" ref="H85:AE85" si="12">SUM(H28,H42,H63,H74,H83)</f>
        <v>0</v>
      </c>
      <c r="I85" s="194">
        <f t="shared" si="12"/>
        <v>0</v>
      </c>
      <c r="J85" s="194">
        <f t="shared" si="12"/>
        <v>0</v>
      </c>
      <c r="K85" s="194">
        <f t="shared" si="12"/>
        <v>0</v>
      </c>
      <c r="L85" s="194">
        <f t="shared" si="12"/>
        <v>0</v>
      </c>
      <c r="M85" s="194">
        <f t="shared" si="12"/>
        <v>0</v>
      </c>
      <c r="N85" s="194">
        <f t="shared" si="12"/>
        <v>0</v>
      </c>
      <c r="O85" s="194">
        <f t="shared" si="12"/>
        <v>0</v>
      </c>
      <c r="P85" s="194">
        <f t="shared" si="12"/>
        <v>0</v>
      </c>
      <c r="Q85" s="194">
        <f t="shared" si="12"/>
        <v>0</v>
      </c>
      <c r="R85" s="194">
        <f t="shared" si="12"/>
        <v>0</v>
      </c>
      <c r="S85" s="194">
        <f t="shared" si="12"/>
        <v>0</v>
      </c>
      <c r="T85" s="194">
        <f t="shared" si="12"/>
        <v>0</v>
      </c>
      <c r="U85" s="194">
        <f t="shared" si="12"/>
        <v>0</v>
      </c>
      <c r="V85" s="194">
        <f t="shared" si="12"/>
        <v>0</v>
      </c>
      <c r="W85" s="194">
        <f t="shared" si="12"/>
        <v>0</v>
      </c>
      <c r="X85" s="194">
        <f t="shared" si="12"/>
        <v>0</v>
      </c>
      <c r="Y85" s="194">
        <f t="shared" si="12"/>
        <v>0</v>
      </c>
      <c r="Z85" s="194">
        <f t="shared" si="12"/>
        <v>0</v>
      </c>
      <c r="AA85" s="194">
        <f t="shared" si="12"/>
        <v>0</v>
      </c>
      <c r="AB85" s="194">
        <f t="shared" si="12"/>
        <v>0</v>
      </c>
      <c r="AC85" s="194">
        <f t="shared" si="12"/>
        <v>0</v>
      </c>
      <c r="AD85" s="194">
        <f t="shared" si="12"/>
        <v>0</v>
      </c>
      <c r="AE85" s="194">
        <f t="shared" si="12"/>
        <v>0</v>
      </c>
    </row>
    <row r="86" spans="1:31" s="19" customFormat="1" ht="12.75" x14ac:dyDescent="0.2">
      <c r="B86" s="204" t="s">
        <v>167</v>
      </c>
      <c r="C86" s="200"/>
      <c r="D86" s="201">
        <f>IFERROR(D85/$D$85,0)</f>
        <v>0</v>
      </c>
      <c r="E86" s="195"/>
      <c r="F86" s="202">
        <f>SUM(H86:AE86)</f>
        <v>0</v>
      </c>
      <c r="G86" s="195"/>
      <c r="H86" s="203">
        <f>IFERROR(SUM(H85/$D$85),0)</f>
        <v>0</v>
      </c>
      <c r="I86" s="203">
        <f t="shared" ref="I86:AE86" si="13">IFERROR(SUM(I85/$D$85),0)</f>
        <v>0</v>
      </c>
      <c r="J86" s="203">
        <f t="shared" si="13"/>
        <v>0</v>
      </c>
      <c r="K86" s="203">
        <f t="shared" si="13"/>
        <v>0</v>
      </c>
      <c r="L86" s="203">
        <f t="shared" si="13"/>
        <v>0</v>
      </c>
      <c r="M86" s="203">
        <f t="shared" si="13"/>
        <v>0</v>
      </c>
      <c r="N86" s="203">
        <f t="shared" si="13"/>
        <v>0</v>
      </c>
      <c r="O86" s="203">
        <f t="shared" si="13"/>
        <v>0</v>
      </c>
      <c r="P86" s="203">
        <f t="shared" si="13"/>
        <v>0</v>
      </c>
      <c r="Q86" s="203">
        <f t="shared" si="13"/>
        <v>0</v>
      </c>
      <c r="R86" s="203">
        <f t="shared" si="13"/>
        <v>0</v>
      </c>
      <c r="S86" s="203">
        <f t="shared" si="13"/>
        <v>0</v>
      </c>
      <c r="T86" s="203">
        <f t="shared" si="13"/>
        <v>0</v>
      </c>
      <c r="U86" s="203">
        <f t="shared" si="13"/>
        <v>0</v>
      </c>
      <c r="V86" s="203">
        <f t="shared" si="13"/>
        <v>0</v>
      </c>
      <c r="W86" s="203">
        <f t="shared" si="13"/>
        <v>0</v>
      </c>
      <c r="X86" s="203">
        <f t="shared" si="13"/>
        <v>0</v>
      </c>
      <c r="Y86" s="203">
        <f t="shared" si="13"/>
        <v>0</v>
      </c>
      <c r="Z86" s="203">
        <f t="shared" si="13"/>
        <v>0</v>
      </c>
      <c r="AA86" s="203">
        <f t="shared" si="13"/>
        <v>0</v>
      </c>
      <c r="AB86" s="203">
        <f t="shared" si="13"/>
        <v>0</v>
      </c>
      <c r="AC86" s="203">
        <f t="shared" si="13"/>
        <v>0</v>
      </c>
      <c r="AD86" s="203">
        <f t="shared" si="13"/>
        <v>0</v>
      </c>
      <c r="AE86" s="203">
        <f t="shared" si="13"/>
        <v>0</v>
      </c>
    </row>
    <row r="87" spans="1:31" s="19" customFormat="1" ht="12.75" x14ac:dyDescent="0.2">
      <c r="B87" s="205" t="s">
        <v>168</v>
      </c>
      <c r="C87" s="196"/>
      <c r="D87" s="197"/>
      <c r="E87" s="195"/>
      <c r="F87" s="198"/>
      <c r="G87" s="195"/>
      <c r="H87" s="199">
        <f>SUM($H86:H86)</f>
        <v>0</v>
      </c>
      <c r="I87" s="199">
        <f>SUM($H86:I86)</f>
        <v>0</v>
      </c>
      <c r="J87" s="199">
        <f>SUM($H86:J86)</f>
        <v>0</v>
      </c>
      <c r="K87" s="199">
        <f>SUM($H86:K86)</f>
        <v>0</v>
      </c>
      <c r="L87" s="199">
        <f>SUM($H86:L86)</f>
        <v>0</v>
      </c>
      <c r="M87" s="199">
        <f>SUM($H86:M86)</f>
        <v>0</v>
      </c>
      <c r="N87" s="199">
        <f>SUM($H86:N86)</f>
        <v>0</v>
      </c>
      <c r="O87" s="199">
        <f>SUM($H86:O86)</f>
        <v>0</v>
      </c>
      <c r="P87" s="199">
        <f>SUM($H86:P86)</f>
        <v>0</v>
      </c>
      <c r="Q87" s="199">
        <f>SUM($H86:Q86)</f>
        <v>0</v>
      </c>
      <c r="R87" s="199">
        <f>SUM($H86:R86)</f>
        <v>0</v>
      </c>
      <c r="S87" s="199">
        <f>SUM($H86:S86)</f>
        <v>0</v>
      </c>
      <c r="T87" s="199">
        <f>SUM($H86:T86)</f>
        <v>0</v>
      </c>
      <c r="U87" s="199">
        <f>SUM($H86:U86)</f>
        <v>0</v>
      </c>
      <c r="V87" s="199">
        <f>SUM($H86:V86)</f>
        <v>0</v>
      </c>
      <c r="W87" s="199">
        <f>SUM($H86:W86)</f>
        <v>0</v>
      </c>
      <c r="X87" s="199">
        <f>SUM($H86:X86)</f>
        <v>0</v>
      </c>
      <c r="Y87" s="199">
        <f>SUM($H86:Y86)</f>
        <v>0</v>
      </c>
      <c r="Z87" s="199">
        <f>SUM($H86:Z86)</f>
        <v>0</v>
      </c>
      <c r="AA87" s="199">
        <f>SUM($H86:AA86)</f>
        <v>0</v>
      </c>
      <c r="AB87" s="199">
        <f>SUM($H86:AB86)</f>
        <v>0</v>
      </c>
      <c r="AC87" s="199">
        <f>SUM($H86:AC86)</f>
        <v>0</v>
      </c>
      <c r="AD87" s="199">
        <f>SUM($H86:AD86)</f>
        <v>0</v>
      </c>
      <c r="AE87" s="199">
        <f>SUM($H86:AE86)</f>
        <v>0</v>
      </c>
    </row>
    <row r="88" spans="1:31" s="19" customFormat="1" ht="13.5" thickBot="1" x14ac:dyDescent="0.25">
      <c r="B88" s="167"/>
      <c r="C88" s="168"/>
      <c r="D88" s="169"/>
      <c r="F88" s="170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s="19" customFormat="1" ht="13.5" thickBot="1" x14ac:dyDescent="0.25">
      <c r="D89" s="133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39.950000000000003" customHeight="1" x14ac:dyDescent="0.2">
      <c r="A90" s="4"/>
      <c r="B90" s="40" t="s">
        <v>169</v>
      </c>
      <c r="C90" s="29"/>
      <c r="D90" s="24"/>
      <c r="E90" s="4"/>
      <c r="F90" s="4"/>
      <c r="G90" s="4"/>
      <c r="H90" s="995"/>
      <c r="I90" s="995"/>
      <c r="J90" s="995"/>
      <c r="K90" s="995"/>
      <c r="L90" s="995"/>
      <c r="M90" s="995"/>
      <c r="N90" s="995"/>
      <c r="O90" s="995"/>
      <c r="P90" s="995"/>
      <c r="Q90" s="995"/>
      <c r="R90" s="995"/>
      <c r="S90" s="995"/>
      <c r="T90" s="995"/>
      <c r="U90" s="995"/>
      <c r="V90" s="995"/>
      <c r="W90" s="995"/>
      <c r="X90" s="995"/>
      <c r="Y90" s="995"/>
      <c r="Z90" s="995"/>
      <c r="AA90" s="995"/>
      <c r="AB90" s="995"/>
      <c r="AC90" s="995"/>
      <c r="AD90" s="995"/>
      <c r="AE90" s="995"/>
    </row>
    <row r="91" spans="1:31" s="19" customFormat="1" ht="12.75" x14ac:dyDescent="0.2">
      <c r="D91" s="133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s="19" customFormat="1" ht="12.75" x14ac:dyDescent="0.2">
      <c r="A92" s="135"/>
      <c r="B92" s="136" t="s">
        <v>170</v>
      </c>
      <c r="D92" s="179"/>
      <c r="E92" s="153"/>
      <c r="F92" s="153"/>
      <c r="G92" s="153"/>
      <c r="H92" s="181">
        <f>$D$93</f>
        <v>0</v>
      </c>
      <c r="I92" s="181">
        <f>H94</f>
        <v>0</v>
      </c>
      <c r="J92" s="181">
        <f>I94</f>
        <v>0</v>
      </c>
      <c r="K92" s="181">
        <f t="shared" ref="K92:AE92" si="14">J94</f>
        <v>0</v>
      </c>
      <c r="L92" s="181">
        <f t="shared" si="14"/>
        <v>0</v>
      </c>
      <c r="M92" s="181">
        <f t="shared" si="14"/>
        <v>0</v>
      </c>
      <c r="N92" s="181">
        <f t="shared" si="14"/>
        <v>0</v>
      </c>
      <c r="O92" s="181">
        <f t="shared" si="14"/>
        <v>0</v>
      </c>
      <c r="P92" s="181">
        <f t="shared" si="14"/>
        <v>0</v>
      </c>
      <c r="Q92" s="181">
        <f t="shared" si="14"/>
        <v>0</v>
      </c>
      <c r="R92" s="181">
        <f t="shared" si="14"/>
        <v>0</v>
      </c>
      <c r="S92" s="181">
        <f t="shared" si="14"/>
        <v>0</v>
      </c>
      <c r="T92" s="181">
        <f t="shared" si="14"/>
        <v>0</v>
      </c>
      <c r="U92" s="181">
        <f t="shared" si="14"/>
        <v>0</v>
      </c>
      <c r="V92" s="181">
        <f t="shared" si="14"/>
        <v>0</v>
      </c>
      <c r="W92" s="181">
        <f t="shared" si="14"/>
        <v>0</v>
      </c>
      <c r="X92" s="181">
        <f t="shared" si="14"/>
        <v>0</v>
      </c>
      <c r="Y92" s="181">
        <f t="shared" si="14"/>
        <v>0</v>
      </c>
      <c r="Z92" s="181">
        <f t="shared" si="14"/>
        <v>0</v>
      </c>
      <c r="AA92" s="181">
        <f t="shared" si="14"/>
        <v>0</v>
      </c>
      <c r="AB92" s="181">
        <f t="shared" si="14"/>
        <v>0</v>
      </c>
      <c r="AC92" s="181">
        <f t="shared" si="14"/>
        <v>0</v>
      </c>
      <c r="AD92" s="181">
        <f t="shared" si="14"/>
        <v>0</v>
      </c>
      <c r="AE92" s="181">
        <f t="shared" si="14"/>
        <v>0</v>
      </c>
    </row>
    <row r="93" spans="1:31" s="21" customFormat="1" ht="12.75" x14ac:dyDescent="0.2">
      <c r="A93" s="137"/>
      <c r="B93" s="138" t="s">
        <v>171</v>
      </c>
      <c r="C93" s="139"/>
      <c r="D93" s="180">
        <f>SUM('Capital Sources'!$D$17:$D$32)</f>
        <v>0</v>
      </c>
      <c r="E93" s="182"/>
      <c r="F93" s="182">
        <f>SUM(D93,H93:AE93)</f>
        <v>0</v>
      </c>
      <c r="G93" s="182"/>
      <c r="H93" s="183">
        <f>-MAX(F94,H85)</f>
        <v>0</v>
      </c>
      <c r="I93" s="183">
        <f t="shared" ref="I93:AE93" si="15">IF(I92&lt;=I85,-I92,-MAX(G94,I85))</f>
        <v>0</v>
      </c>
      <c r="J93" s="183">
        <f t="shared" si="15"/>
        <v>0</v>
      </c>
      <c r="K93" s="183">
        <f t="shared" si="15"/>
        <v>0</v>
      </c>
      <c r="L93" s="183">
        <f t="shared" si="15"/>
        <v>0</v>
      </c>
      <c r="M93" s="183">
        <f t="shared" si="15"/>
        <v>0</v>
      </c>
      <c r="N93" s="183">
        <f t="shared" si="15"/>
        <v>0</v>
      </c>
      <c r="O93" s="183">
        <f t="shared" si="15"/>
        <v>0</v>
      </c>
      <c r="P93" s="183">
        <f t="shared" si="15"/>
        <v>0</v>
      </c>
      <c r="Q93" s="183">
        <f t="shared" si="15"/>
        <v>0</v>
      </c>
      <c r="R93" s="183">
        <f t="shared" si="15"/>
        <v>0</v>
      </c>
      <c r="S93" s="183">
        <f t="shared" si="15"/>
        <v>0</v>
      </c>
      <c r="T93" s="183">
        <f t="shared" si="15"/>
        <v>0</v>
      </c>
      <c r="U93" s="183">
        <f t="shared" si="15"/>
        <v>0</v>
      </c>
      <c r="V93" s="183">
        <f t="shared" si="15"/>
        <v>0</v>
      </c>
      <c r="W93" s="183">
        <f t="shared" si="15"/>
        <v>0</v>
      </c>
      <c r="X93" s="183">
        <f t="shared" si="15"/>
        <v>0</v>
      </c>
      <c r="Y93" s="183">
        <f t="shared" si="15"/>
        <v>0</v>
      </c>
      <c r="Z93" s="183">
        <f t="shared" si="15"/>
        <v>0</v>
      </c>
      <c r="AA93" s="183">
        <f t="shared" si="15"/>
        <v>0</v>
      </c>
      <c r="AB93" s="183">
        <f t="shared" si="15"/>
        <v>0</v>
      </c>
      <c r="AC93" s="183">
        <f t="shared" si="15"/>
        <v>0</v>
      </c>
      <c r="AD93" s="183">
        <f t="shared" si="15"/>
        <v>0</v>
      </c>
      <c r="AE93" s="183">
        <f t="shared" si="15"/>
        <v>0</v>
      </c>
    </row>
    <row r="94" spans="1:31" s="19" customFormat="1" ht="12.75" x14ac:dyDescent="0.2">
      <c r="A94" s="135"/>
      <c r="B94" s="140" t="s">
        <v>172</v>
      </c>
      <c r="D94" s="179"/>
      <c r="E94" s="179"/>
      <c r="F94" s="179"/>
      <c r="G94" s="153"/>
      <c r="H94" s="181">
        <f>SUM(H92:H93)</f>
        <v>0</v>
      </c>
      <c r="I94" s="181">
        <f>SUM(I92:I93)</f>
        <v>0</v>
      </c>
      <c r="J94" s="181">
        <f>SUM(J92:J93)</f>
        <v>0</v>
      </c>
      <c r="K94" s="181">
        <f t="shared" ref="K94:AE94" si="16">SUM(K92:K93)</f>
        <v>0</v>
      </c>
      <c r="L94" s="181">
        <f t="shared" si="16"/>
        <v>0</v>
      </c>
      <c r="M94" s="181">
        <f t="shared" si="16"/>
        <v>0</v>
      </c>
      <c r="N94" s="181">
        <f t="shared" si="16"/>
        <v>0</v>
      </c>
      <c r="O94" s="181">
        <f t="shared" si="16"/>
        <v>0</v>
      </c>
      <c r="P94" s="181">
        <f t="shared" si="16"/>
        <v>0</v>
      </c>
      <c r="Q94" s="181">
        <f t="shared" si="16"/>
        <v>0</v>
      </c>
      <c r="R94" s="181">
        <f t="shared" si="16"/>
        <v>0</v>
      </c>
      <c r="S94" s="181">
        <f t="shared" si="16"/>
        <v>0</v>
      </c>
      <c r="T94" s="181">
        <f t="shared" si="16"/>
        <v>0</v>
      </c>
      <c r="U94" s="181">
        <f t="shared" si="16"/>
        <v>0</v>
      </c>
      <c r="V94" s="181">
        <f t="shared" si="16"/>
        <v>0</v>
      </c>
      <c r="W94" s="181">
        <f t="shared" si="16"/>
        <v>0</v>
      </c>
      <c r="X94" s="181">
        <f t="shared" si="16"/>
        <v>0</v>
      </c>
      <c r="Y94" s="181">
        <f t="shared" si="16"/>
        <v>0</v>
      </c>
      <c r="Z94" s="181">
        <f t="shared" si="16"/>
        <v>0</v>
      </c>
      <c r="AA94" s="181">
        <f t="shared" si="16"/>
        <v>0</v>
      </c>
      <c r="AB94" s="181">
        <f t="shared" si="16"/>
        <v>0</v>
      </c>
      <c r="AC94" s="181">
        <f t="shared" si="16"/>
        <v>0</v>
      </c>
      <c r="AD94" s="181">
        <f t="shared" si="16"/>
        <v>0</v>
      </c>
      <c r="AE94" s="181">
        <f t="shared" si="16"/>
        <v>0</v>
      </c>
    </row>
    <row r="95" spans="1:31" s="19" customFormat="1" ht="12.75" x14ac:dyDescent="0.2">
      <c r="A95" s="135"/>
      <c r="D95" s="179"/>
      <c r="E95" s="153"/>
      <c r="F95" s="153"/>
      <c r="G95" s="153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</row>
    <row r="96" spans="1:31" s="19" customFormat="1" ht="12.75" x14ac:dyDescent="0.2">
      <c r="A96" s="135"/>
      <c r="B96" s="136" t="s">
        <v>173</v>
      </c>
      <c r="D96" s="179"/>
      <c r="E96" s="153"/>
      <c r="F96" s="184" t="s">
        <v>174</v>
      </c>
      <c r="G96" s="153"/>
      <c r="H96" s="181">
        <f>$D$97</f>
        <v>0</v>
      </c>
      <c r="I96" s="181">
        <f>IF(ROUNDDOWN(H98,0)=0,0,H98)</f>
        <v>0</v>
      </c>
      <c r="J96" s="181">
        <f t="shared" ref="J96:AE96" si="17">IF(ROUNDDOWN(I98,0)=0,0,I98)</f>
        <v>0</v>
      </c>
      <c r="K96" s="181">
        <f t="shared" si="17"/>
        <v>0</v>
      </c>
      <c r="L96" s="181">
        <f t="shared" si="17"/>
        <v>0</v>
      </c>
      <c r="M96" s="181">
        <f t="shared" si="17"/>
        <v>0</v>
      </c>
      <c r="N96" s="181">
        <f t="shared" si="17"/>
        <v>0</v>
      </c>
      <c r="O96" s="181">
        <f t="shared" si="17"/>
        <v>0</v>
      </c>
      <c r="P96" s="181">
        <f t="shared" si="17"/>
        <v>0</v>
      </c>
      <c r="Q96" s="181">
        <f t="shared" si="17"/>
        <v>0</v>
      </c>
      <c r="R96" s="181">
        <f t="shared" si="17"/>
        <v>0</v>
      </c>
      <c r="S96" s="181">
        <f t="shared" si="17"/>
        <v>0</v>
      </c>
      <c r="T96" s="181">
        <f t="shared" si="17"/>
        <v>0</v>
      </c>
      <c r="U96" s="181">
        <f t="shared" si="17"/>
        <v>0</v>
      </c>
      <c r="V96" s="181">
        <f t="shared" si="17"/>
        <v>0</v>
      </c>
      <c r="W96" s="181">
        <f t="shared" si="17"/>
        <v>0</v>
      </c>
      <c r="X96" s="181">
        <f t="shared" si="17"/>
        <v>0</v>
      </c>
      <c r="Y96" s="181">
        <f t="shared" si="17"/>
        <v>0</v>
      </c>
      <c r="Z96" s="181">
        <f t="shared" si="17"/>
        <v>0</v>
      </c>
      <c r="AA96" s="181">
        <f t="shared" si="17"/>
        <v>0</v>
      </c>
      <c r="AB96" s="181">
        <f t="shared" si="17"/>
        <v>0</v>
      </c>
      <c r="AC96" s="181">
        <f t="shared" si="17"/>
        <v>0</v>
      </c>
      <c r="AD96" s="181">
        <f t="shared" si="17"/>
        <v>0</v>
      </c>
      <c r="AE96" s="181">
        <f t="shared" si="17"/>
        <v>0</v>
      </c>
    </row>
    <row r="97" spans="1:31" s="21" customFormat="1" ht="12.75" x14ac:dyDescent="0.2">
      <c r="A97" s="137"/>
      <c r="B97" s="138" t="s">
        <v>175</v>
      </c>
      <c r="C97" s="139"/>
      <c r="D97" s="180">
        <f>SUM('Capital Sources'!$D$36:$D$54)</f>
        <v>0</v>
      </c>
      <c r="E97" s="182"/>
      <c r="F97" s="182">
        <f>SUM(D97,H97:AE97)</f>
        <v>0</v>
      </c>
      <c r="G97" s="182"/>
      <c r="H97" s="183">
        <f>-SUM(H85,H93)</f>
        <v>0</v>
      </c>
      <c r="I97" s="183">
        <f>MAX(-I96,-SUM(I85,I93))</f>
        <v>0</v>
      </c>
      <c r="J97" s="183">
        <f t="shared" ref="J97:AE97" si="18">MAX(-J96,-SUM(J85,J93))</f>
        <v>0</v>
      </c>
      <c r="K97" s="183">
        <f t="shared" si="18"/>
        <v>0</v>
      </c>
      <c r="L97" s="183">
        <f t="shared" si="18"/>
        <v>0</v>
      </c>
      <c r="M97" s="183">
        <f t="shared" si="18"/>
        <v>0</v>
      </c>
      <c r="N97" s="183">
        <f t="shared" si="18"/>
        <v>0</v>
      </c>
      <c r="O97" s="183">
        <f t="shared" si="18"/>
        <v>0</v>
      </c>
      <c r="P97" s="183">
        <f t="shared" si="18"/>
        <v>0</v>
      </c>
      <c r="Q97" s="183">
        <f t="shared" si="18"/>
        <v>0</v>
      </c>
      <c r="R97" s="183">
        <f t="shared" si="18"/>
        <v>0</v>
      </c>
      <c r="S97" s="183">
        <f t="shared" si="18"/>
        <v>0</v>
      </c>
      <c r="T97" s="183">
        <f t="shared" si="18"/>
        <v>0</v>
      </c>
      <c r="U97" s="183">
        <f t="shared" si="18"/>
        <v>0</v>
      </c>
      <c r="V97" s="183">
        <f t="shared" si="18"/>
        <v>0</v>
      </c>
      <c r="W97" s="183">
        <f t="shared" si="18"/>
        <v>0</v>
      </c>
      <c r="X97" s="183">
        <f t="shared" si="18"/>
        <v>0</v>
      </c>
      <c r="Y97" s="183">
        <f t="shared" si="18"/>
        <v>0</v>
      </c>
      <c r="Z97" s="183">
        <f t="shared" si="18"/>
        <v>0</v>
      </c>
      <c r="AA97" s="183">
        <f t="shared" si="18"/>
        <v>0</v>
      </c>
      <c r="AB97" s="183">
        <f t="shared" si="18"/>
        <v>0</v>
      </c>
      <c r="AC97" s="183">
        <f t="shared" si="18"/>
        <v>0</v>
      </c>
      <c r="AD97" s="183">
        <f t="shared" si="18"/>
        <v>0</v>
      </c>
      <c r="AE97" s="183">
        <f t="shared" si="18"/>
        <v>0</v>
      </c>
    </row>
    <row r="98" spans="1:31" s="19" customFormat="1" ht="12.75" x14ac:dyDescent="0.2">
      <c r="A98" s="135"/>
      <c r="B98" s="140" t="s">
        <v>176</v>
      </c>
      <c r="D98" s="179"/>
      <c r="E98" s="153"/>
      <c r="F98" s="153"/>
      <c r="G98" s="153"/>
      <c r="H98" s="189">
        <f>SUM(H96:H97)</f>
        <v>0</v>
      </c>
      <c r="I98" s="189">
        <f t="shared" ref="I98:U98" si="19">SUM(I96:I97)</f>
        <v>0</v>
      </c>
      <c r="J98" s="189">
        <f t="shared" si="19"/>
        <v>0</v>
      </c>
      <c r="K98" s="189">
        <f t="shared" si="19"/>
        <v>0</v>
      </c>
      <c r="L98" s="189">
        <f t="shared" si="19"/>
        <v>0</v>
      </c>
      <c r="M98" s="189">
        <f t="shared" si="19"/>
        <v>0</v>
      </c>
      <c r="N98" s="189">
        <f t="shared" si="19"/>
        <v>0</v>
      </c>
      <c r="O98" s="189">
        <f t="shared" si="19"/>
        <v>0</v>
      </c>
      <c r="P98" s="189">
        <f t="shared" si="19"/>
        <v>0</v>
      </c>
      <c r="Q98" s="189">
        <f t="shared" si="19"/>
        <v>0</v>
      </c>
      <c r="R98" s="189">
        <f t="shared" si="19"/>
        <v>0</v>
      </c>
      <c r="S98" s="189">
        <f t="shared" si="19"/>
        <v>0</v>
      </c>
      <c r="T98" s="189">
        <f t="shared" si="19"/>
        <v>0</v>
      </c>
      <c r="U98" s="189">
        <f t="shared" si="19"/>
        <v>0</v>
      </c>
      <c r="V98" s="189">
        <f t="shared" ref="V98:AE98" si="20">SUM(V96:V97)</f>
        <v>0</v>
      </c>
      <c r="W98" s="189">
        <f t="shared" si="20"/>
        <v>0</v>
      </c>
      <c r="X98" s="189">
        <f t="shared" si="20"/>
        <v>0</v>
      </c>
      <c r="Y98" s="189">
        <f t="shared" si="20"/>
        <v>0</v>
      </c>
      <c r="Z98" s="189">
        <f t="shared" si="20"/>
        <v>0</v>
      </c>
      <c r="AA98" s="189">
        <f t="shared" si="20"/>
        <v>0</v>
      </c>
      <c r="AB98" s="189">
        <f t="shared" si="20"/>
        <v>0</v>
      </c>
      <c r="AC98" s="189">
        <f t="shared" si="20"/>
        <v>0</v>
      </c>
      <c r="AD98" s="189">
        <f t="shared" si="20"/>
        <v>0</v>
      </c>
      <c r="AE98" s="189">
        <f t="shared" si="20"/>
        <v>0</v>
      </c>
    </row>
    <row r="99" spans="1:31" s="19" customFormat="1" ht="12.75" x14ac:dyDescent="0.2">
      <c r="A99" s="135"/>
      <c r="D99" s="179"/>
      <c r="E99" s="153"/>
      <c r="F99" s="153"/>
      <c r="G99" s="153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</row>
    <row r="100" spans="1:31" s="19" customFormat="1" ht="12.75" x14ac:dyDescent="0.2">
      <c r="A100" s="135"/>
      <c r="B100" s="140" t="s">
        <v>177</v>
      </c>
      <c r="D100" s="179"/>
      <c r="E100" s="153"/>
      <c r="F100" s="153"/>
      <c r="G100" s="153"/>
      <c r="H100" s="188">
        <f>SUM($H$97:H97)</f>
        <v>0</v>
      </c>
      <c r="I100" s="188">
        <f>IF(-SUM($H$97:H97)=$D$97,0,SUM($H$97:I97))</f>
        <v>0</v>
      </c>
      <c r="J100" s="188">
        <f>IF(-SUM($H$97:I97)=$D$97,0,SUM($H$97:J97))</f>
        <v>0</v>
      </c>
      <c r="K100" s="188">
        <f>IF(-SUM($H$97:J97)=$D$97,0,SUM($H$97:K97))</f>
        <v>0</v>
      </c>
      <c r="L100" s="188">
        <f>IF(-SUM($H$97:K97)=$D$97,0,SUM($H$97:L97))</f>
        <v>0</v>
      </c>
      <c r="M100" s="188">
        <f>IF(-SUM($H$97:L97)=$D$97,0,SUM($H$97:M97))</f>
        <v>0</v>
      </c>
      <c r="N100" s="188">
        <f>IF(-SUM($H$97:M97)=$D$97,0,SUM($H$97:N97))</f>
        <v>0</v>
      </c>
      <c r="O100" s="188">
        <f>IF(-SUM($H$97:N97)=$D$97,0,SUM($H$97:O97))</f>
        <v>0</v>
      </c>
      <c r="P100" s="188">
        <f>IF(-SUM($H$97:O97)=$D$97,0,SUM($H$97:P97))</f>
        <v>0</v>
      </c>
      <c r="Q100" s="188">
        <f>IF(-SUM($H$97:P97)=$D$97,0,SUM($H$97:Q97))</f>
        <v>0</v>
      </c>
      <c r="R100" s="188">
        <f>IF(-SUM($H$97:Q97)=$D$97,0,SUM($H$97:R97))</f>
        <v>0</v>
      </c>
      <c r="S100" s="188">
        <f>IF(-SUM($H$97:R97)=$D$97,0,SUM($H$97:S97))</f>
        <v>0</v>
      </c>
      <c r="T100" s="188">
        <f>IF(-SUM($H$97:S97)=$D$97,0,SUM($H$97:T97))</f>
        <v>0</v>
      </c>
      <c r="U100" s="188">
        <f>IF(-SUM($H$97:T97)=$D$97,0,SUM($H$97:U97))</f>
        <v>0</v>
      </c>
      <c r="V100" s="188">
        <f>IF(-SUM($H$97:U97)=$D$97,0,SUM($H$97:V97))</f>
        <v>0</v>
      </c>
      <c r="W100" s="188">
        <f>IF(-SUM($H$97:V97)=$D$97,0,SUM($H$97:W97))</f>
        <v>0</v>
      </c>
      <c r="X100" s="188">
        <f>IF(-SUM($H$97:W97)=$D$97,0,SUM($H$97:X97))</f>
        <v>0</v>
      </c>
      <c r="Y100" s="188">
        <f>IF(-SUM($H$97:X97)=$D$97,0,SUM($H$97:Y97))</f>
        <v>0</v>
      </c>
      <c r="Z100" s="188">
        <f>IF(-SUM($H$97:Y97)=$D$97,0,SUM($H$97:Z97))</f>
        <v>0</v>
      </c>
      <c r="AA100" s="188">
        <f>IF(-SUM($H$97:Z97)=$D$97,0,SUM($H$97:AA97))</f>
        <v>0</v>
      </c>
      <c r="AB100" s="188">
        <f>IF(-SUM($H$97:AA97)=$D$97,0,SUM($H$97:AB97))</f>
        <v>0</v>
      </c>
      <c r="AC100" s="188">
        <f>IF(-SUM($H$97:AB97)=$D$97,0,SUM($H$97:AC97))</f>
        <v>0</v>
      </c>
      <c r="AD100" s="188">
        <f>IF(-SUM($H$97:AC97)=$D$97,0,SUM($H$97:AD97))</f>
        <v>0</v>
      </c>
      <c r="AE100" s="188">
        <f>IF(-SUM($H$97:AD97)=$D$97,0,SUM($H$97:AE97))</f>
        <v>0</v>
      </c>
    </row>
    <row r="101" spans="1:31" s="19" customFormat="1" ht="12.75" x14ac:dyDescent="0.2">
      <c r="A101" s="135"/>
      <c r="B101" s="141" t="s">
        <v>178</v>
      </c>
      <c r="C101" s="142"/>
      <c r="D101" s="185">
        <f>SUM(H101:AE101)</f>
        <v>0</v>
      </c>
      <c r="E101" s="186"/>
      <c r="F101" s="186"/>
      <c r="G101" s="186"/>
      <c r="H101" s="187">
        <f>IFERROR(IF(H13&gt;$D$14,0,G100*$D$102),0)</f>
        <v>0</v>
      </c>
      <c r="I101" s="187">
        <f t="shared" ref="I101:AE101" si="21">IFERROR(IF(I13&gt;$D$14,0,H100*$D$102),0)</f>
        <v>0</v>
      </c>
      <c r="J101" s="187">
        <f t="shared" si="21"/>
        <v>0</v>
      </c>
      <c r="K101" s="187">
        <f t="shared" si="21"/>
        <v>0</v>
      </c>
      <c r="L101" s="187">
        <f t="shared" si="21"/>
        <v>0</v>
      </c>
      <c r="M101" s="187">
        <f t="shared" si="21"/>
        <v>0</v>
      </c>
      <c r="N101" s="187">
        <f t="shared" si="21"/>
        <v>0</v>
      </c>
      <c r="O101" s="187">
        <f t="shared" si="21"/>
        <v>0</v>
      </c>
      <c r="P101" s="187">
        <f t="shared" si="21"/>
        <v>0</v>
      </c>
      <c r="Q101" s="187">
        <f t="shared" si="21"/>
        <v>0</v>
      </c>
      <c r="R101" s="187">
        <f t="shared" si="21"/>
        <v>0</v>
      </c>
      <c r="S101" s="187">
        <f t="shared" si="21"/>
        <v>0</v>
      </c>
      <c r="T101" s="187">
        <f t="shared" si="21"/>
        <v>0</v>
      </c>
      <c r="U101" s="187">
        <f t="shared" si="21"/>
        <v>0</v>
      </c>
      <c r="V101" s="187">
        <f t="shared" si="21"/>
        <v>0</v>
      </c>
      <c r="W101" s="187">
        <f t="shared" si="21"/>
        <v>0</v>
      </c>
      <c r="X101" s="187">
        <f t="shared" si="21"/>
        <v>0</v>
      </c>
      <c r="Y101" s="187">
        <f t="shared" si="21"/>
        <v>0</v>
      </c>
      <c r="Z101" s="187">
        <f t="shared" si="21"/>
        <v>0</v>
      </c>
      <c r="AA101" s="187">
        <f t="shared" si="21"/>
        <v>0</v>
      </c>
      <c r="AB101" s="187">
        <f t="shared" si="21"/>
        <v>0</v>
      </c>
      <c r="AC101" s="187">
        <f t="shared" si="21"/>
        <v>0</v>
      </c>
      <c r="AD101" s="187">
        <f t="shared" si="21"/>
        <v>0</v>
      </c>
      <c r="AE101" s="187">
        <f t="shared" si="21"/>
        <v>0</v>
      </c>
    </row>
    <row r="102" spans="1:31" s="19" customFormat="1" ht="12.75" x14ac:dyDescent="0.2">
      <c r="A102" s="135"/>
      <c r="B102" s="143" t="s">
        <v>179</v>
      </c>
      <c r="D102" s="144" t="e">
        <f>'Capital Sources'!$M$55/12</f>
        <v>#DIV/0!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</row>
    <row r="103" spans="1:31" s="19" customFormat="1" ht="12.75" x14ac:dyDescent="0.2">
      <c r="A103" s="135"/>
      <c r="B103" s="143" t="s">
        <v>180</v>
      </c>
      <c r="D103" s="146" t="e">
        <f>F66/(-MIN(H101:AE101))</f>
        <v>#DIV/0!</v>
      </c>
      <c r="F103" s="147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</row>
  </sheetData>
  <sheetProtection sheet="1" objects="1" scenarios="1" selectLockedCells="1"/>
  <conditionalFormatting sqref="F28">
    <cfRule type="cellIs" dxfId="42" priority="12" operator="equal">
      <formula>0</formula>
    </cfRule>
  </conditionalFormatting>
  <conditionalFormatting sqref="F42">
    <cfRule type="cellIs" dxfId="41" priority="11" operator="equal">
      <formula>0</formula>
    </cfRule>
  </conditionalFormatting>
  <conditionalFormatting sqref="F63">
    <cfRule type="cellIs" dxfId="40" priority="10" operator="equal">
      <formula>0</formula>
    </cfRule>
  </conditionalFormatting>
  <conditionalFormatting sqref="F65:F73">
    <cfRule type="expression" dxfId="39" priority="3">
      <formula>$F$66&lt;0</formula>
    </cfRule>
  </conditionalFormatting>
  <conditionalFormatting sqref="F74">
    <cfRule type="cellIs" dxfId="38" priority="1" operator="equal">
      <formula>0</formula>
    </cfRule>
  </conditionalFormatting>
  <conditionalFormatting sqref="F83">
    <cfRule type="cellIs" dxfId="37" priority="9" operator="equal">
      <formula>0</formula>
    </cfRule>
  </conditionalFormatting>
  <conditionalFormatting sqref="H17:AE17">
    <cfRule type="expression" dxfId="36" priority="2">
      <formula>H$13&lt;=$D$14</formula>
    </cfRule>
  </conditionalFormatting>
  <pageMargins left="0.7" right="0.7" top="0.75" bottom="0.75" header="0.3" footer="0.3"/>
  <ignoredErrors>
    <ignoredError sqref="I19:T19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AD8B-3813-44AA-AD15-2EFE5003CA15}">
  <sheetPr>
    <tabColor rgb="FF92D050"/>
  </sheetPr>
  <dimension ref="A3:BA144"/>
  <sheetViews>
    <sheetView zoomScale="80" zoomScaleNormal="80" workbookViewId="0">
      <pane xSplit="10" ySplit="12" topLeftCell="K35" activePane="bottomRight" state="frozen"/>
      <selection pane="topRight" activeCell="G1" sqref="G1"/>
      <selection pane="bottomLeft" activeCell="A13" sqref="A13"/>
      <selection pane="bottomRight" activeCell="D40" sqref="D40"/>
    </sheetView>
  </sheetViews>
  <sheetFormatPr defaultColWidth="8.85546875" defaultRowHeight="15" x14ac:dyDescent="0.25"/>
  <cols>
    <col min="1" max="1" width="3.5703125" customWidth="1"/>
    <col min="2" max="2" width="34.42578125" customWidth="1"/>
    <col min="3" max="5" width="10.42578125" customWidth="1"/>
    <col min="6" max="6" width="8.85546875" style="537" customWidth="1"/>
    <col min="7" max="7" width="13.5703125" hidden="1" customWidth="1"/>
    <col min="8" max="9" width="13.5703125" style="488" hidden="1" customWidth="1"/>
    <col min="10" max="10" width="13.5703125" customWidth="1"/>
    <col min="11" max="11" width="13" customWidth="1"/>
    <col min="12" max="12" width="6.140625" customWidth="1"/>
    <col min="13" max="13" width="13" customWidth="1"/>
    <col min="14" max="14" width="6.140625" customWidth="1"/>
    <col min="15" max="15" width="13" customWidth="1"/>
    <col min="16" max="16" width="6.140625" customWidth="1"/>
    <col min="17" max="17" width="13" customWidth="1"/>
    <col min="18" max="18" width="6.140625" customWidth="1"/>
    <col min="19" max="19" width="13" customWidth="1"/>
    <col min="20" max="20" width="6.140625" customWidth="1"/>
    <col min="21" max="21" width="13" customWidth="1"/>
    <col min="22" max="22" width="6.140625" customWidth="1"/>
    <col min="23" max="23" width="13" customWidth="1"/>
    <col min="24" max="24" width="6.140625" customWidth="1"/>
    <col min="25" max="25" width="13" customWidth="1"/>
    <col min="26" max="26" width="6.140625" customWidth="1"/>
    <col min="27" max="27" width="13" customWidth="1"/>
    <col min="28" max="28" width="6.140625" customWidth="1"/>
    <col min="29" max="29" width="13" customWidth="1"/>
    <col min="30" max="30" width="6.140625" customWidth="1"/>
    <col min="31" max="31" width="13" customWidth="1"/>
    <col min="32" max="32" width="6.140625" customWidth="1"/>
    <col min="33" max="33" width="13" customWidth="1"/>
    <col min="34" max="34" width="6.140625" customWidth="1"/>
    <col min="35" max="35" width="13" customWidth="1"/>
    <col min="36" max="36" width="6.140625" customWidth="1"/>
    <col min="37" max="37" width="13" customWidth="1"/>
    <col min="38" max="38" width="6.140625" customWidth="1"/>
    <col min="39" max="39" width="13" customWidth="1"/>
    <col min="40" max="40" width="6.140625" customWidth="1"/>
    <col min="41" max="41" width="13" customWidth="1"/>
    <col min="42" max="42" width="6.140625" customWidth="1"/>
    <col min="43" max="43" width="13" customWidth="1"/>
    <col min="44" max="44" width="6.140625" customWidth="1"/>
    <col min="45" max="45" width="13" customWidth="1"/>
    <col min="46" max="46" width="6.140625" customWidth="1"/>
    <col min="47" max="47" width="13" customWidth="1"/>
    <col min="48" max="48" width="6.140625" customWidth="1"/>
    <col min="49" max="49" width="13" customWidth="1"/>
    <col min="50" max="50" width="6.140625" customWidth="1"/>
  </cols>
  <sheetData>
    <row r="3" spans="2:50" ht="20.25" x14ac:dyDescent="0.25">
      <c r="J3" s="17" t="str">
        <f>'Dev Program'!$G$3</f>
        <v>REVOLVING LOAN FUND PROGRAM</v>
      </c>
    </row>
    <row r="4" spans="2:50" x14ac:dyDescent="0.25">
      <c r="J4" s="16"/>
    </row>
    <row r="5" spans="2:50" x14ac:dyDescent="0.25">
      <c r="J5" s="31" t="s">
        <v>46</v>
      </c>
      <c r="K5" s="32" t="str">
        <f>'Dev Program'!$C$14</f>
        <v>Applicant Name</v>
      </c>
      <c r="L5" s="32"/>
      <c r="M5" s="33"/>
      <c r="N5" s="32"/>
    </row>
    <row r="6" spans="2:50" x14ac:dyDescent="0.25">
      <c r="J6" s="34" t="s">
        <v>12</v>
      </c>
      <c r="K6" s="35" t="str">
        <f>'Dev Program'!$C$20</f>
        <v>Project Name</v>
      </c>
      <c r="L6" s="35"/>
      <c r="M6" s="36"/>
      <c r="N6" s="35"/>
    </row>
    <row r="7" spans="2:50" x14ac:dyDescent="0.25">
      <c r="J7" s="37" t="s">
        <v>47</v>
      </c>
      <c r="K7" s="38" t="str">
        <f>'Dev Program'!$C21</f>
        <v>Brief Description of Project (e.g. XX-Unit Infill Multifamily Project)</v>
      </c>
      <c r="L7" s="38"/>
      <c r="M7" s="39"/>
      <c r="N7" s="38"/>
    </row>
    <row r="8" spans="2:50" x14ac:dyDescent="0.25">
      <c r="J8" s="31" t="s">
        <v>48</v>
      </c>
      <c r="K8" s="32" t="str">
        <f>'Dev Program'!$C22</f>
        <v>Number / Street</v>
      </c>
      <c r="L8" s="32"/>
      <c r="M8" s="33"/>
      <c r="N8" s="32"/>
    </row>
    <row r="9" spans="2:50" x14ac:dyDescent="0.25">
      <c r="J9" s="33"/>
      <c r="K9" s="32" t="str">
        <f>'Dev Program'!$C23</f>
        <v>City, State, ZIP</v>
      </c>
      <c r="L9" s="32"/>
      <c r="M9" s="33"/>
      <c r="N9" s="32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</row>
    <row r="10" spans="2:50" x14ac:dyDescent="0.25">
      <c r="M10" s="603"/>
      <c r="O10" s="603"/>
      <c r="Q10" s="603"/>
      <c r="S10" s="603"/>
    </row>
    <row r="11" spans="2:50" s="4" customFormat="1" ht="15" customHeight="1" thickBot="1" x14ac:dyDescent="0.25">
      <c r="C11" s="5"/>
      <c r="D11" s="5"/>
      <c r="E11" s="5"/>
      <c r="F11" s="538"/>
      <c r="G11" s="5"/>
      <c r="H11" s="489"/>
      <c r="I11" s="489"/>
      <c r="J11" s="5"/>
      <c r="K11" s="5"/>
      <c r="L11" s="5"/>
      <c r="M11" s="602"/>
      <c r="N11" s="5"/>
      <c r="O11" s="5"/>
      <c r="P11" s="5"/>
      <c r="R11" s="5"/>
      <c r="T11" s="5"/>
      <c r="V11" s="5"/>
      <c r="X11" s="5"/>
      <c r="Z11" s="5"/>
      <c r="AB11" s="5"/>
      <c r="AD11" s="5"/>
      <c r="AF11" s="5"/>
      <c r="AH11" s="5"/>
      <c r="AJ11" s="5"/>
      <c r="AL11" s="5"/>
      <c r="AN11" s="5"/>
      <c r="AP11" s="5"/>
      <c r="AR11" s="5"/>
      <c r="AT11" s="5"/>
      <c r="AV11" s="5"/>
      <c r="AX11" s="5"/>
    </row>
    <row r="12" spans="2:50" s="4" customFormat="1" ht="21" customHeight="1" x14ac:dyDescent="0.2">
      <c r="B12" s="996" t="s">
        <v>181</v>
      </c>
      <c r="C12" s="7"/>
      <c r="D12" s="7"/>
      <c r="E12" s="7"/>
      <c r="F12" s="539"/>
      <c r="G12" s="7"/>
      <c r="H12" s="490"/>
      <c r="I12" s="490"/>
      <c r="J12" s="432">
        <v>0</v>
      </c>
      <c r="K12" s="432">
        <f>J12+1</f>
        <v>1</v>
      </c>
      <c r="L12" s="433"/>
      <c r="M12" s="432">
        <f>K12+1</f>
        <v>2</v>
      </c>
      <c r="N12" s="432"/>
      <c r="O12" s="432">
        <f>M12+1</f>
        <v>3</v>
      </c>
      <c r="P12" s="432"/>
      <c r="Q12" s="432">
        <f>O12+1</f>
        <v>4</v>
      </c>
      <c r="R12" s="432"/>
      <c r="S12" s="432">
        <f>Q12+1</f>
        <v>5</v>
      </c>
      <c r="T12" s="432"/>
      <c r="U12" s="432">
        <f>S12+1</f>
        <v>6</v>
      </c>
      <c r="V12" s="432"/>
      <c r="W12" s="432">
        <f>U12+1</f>
        <v>7</v>
      </c>
      <c r="X12" s="432"/>
      <c r="Y12" s="432">
        <f>W12+1</f>
        <v>8</v>
      </c>
      <c r="Z12" s="432"/>
      <c r="AA12" s="432">
        <f>Y12+1</f>
        <v>9</v>
      </c>
      <c r="AB12" s="432"/>
      <c r="AC12" s="432">
        <f>AA12+1</f>
        <v>10</v>
      </c>
      <c r="AD12" s="432"/>
      <c r="AE12" s="432">
        <f>AC12+1</f>
        <v>11</v>
      </c>
      <c r="AF12" s="432"/>
      <c r="AG12" s="432">
        <f>AE12+1</f>
        <v>12</v>
      </c>
      <c r="AH12" s="432"/>
      <c r="AI12" s="432">
        <f>AG12+1</f>
        <v>13</v>
      </c>
      <c r="AJ12" s="432"/>
      <c r="AK12" s="432">
        <f>AI12+1</f>
        <v>14</v>
      </c>
      <c r="AL12" s="432"/>
      <c r="AM12" s="432">
        <f>AK12+1</f>
        <v>15</v>
      </c>
      <c r="AN12" s="432"/>
      <c r="AO12" s="432">
        <f>AM12+1</f>
        <v>16</v>
      </c>
      <c r="AP12" s="432"/>
      <c r="AQ12" s="432">
        <f>AO12+1</f>
        <v>17</v>
      </c>
      <c r="AR12" s="432"/>
      <c r="AS12" s="432">
        <f>AQ12+1</f>
        <v>18</v>
      </c>
      <c r="AT12" s="432"/>
      <c r="AU12" s="432">
        <f>AS12+1</f>
        <v>19</v>
      </c>
      <c r="AV12" s="432"/>
      <c r="AW12" s="432">
        <f>AU12+1</f>
        <v>20</v>
      </c>
      <c r="AX12" s="432"/>
    </row>
    <row r="13" spans="2:50" s="6" customFormat="1" ht="15" customHeight="1" x14ac:dyDescent="0.25">
      <c r="B13" s="8"/>
      <c r="C13" s="5"/>
      <c r="D13" s="5"/>
      <c r="E13" s="5"/>
      <c r="F13" s="538"/>
      <c r="G13" s="5"/>
      <c r="H13" s="489"/>
      <c r="I13" s="489"/>
      <c r="J13" s="12" t="s">
        <v>182</v>
      </c>
      <c r="K13" s="12">
        <v>12</v>
      </c>
      <c r="L13" s="12"/>
      <c r="M13" s="12">
        <f>K13+12</f>
        <v>24</v>
      </c>
      <c r="N13" s="12"/>
      <c r="O13" s="12">
        <f>M13+12</f>
        <v>36</v>
      </c>
      <c r="P13" s="12"/>
      <c r="Q13" s="12">
        <f>O13+12</f>
        <v>48</v>
      </c>
      <c r="R13" s="12"/>
      <c r="S13" s="12">
        <f>Q13+12</f>
        <v>60</v>
      </c>
      <c r="T13" s="12"/>
      <c r="U13" s="12">
        <f>S13+12</f>
        <v>72</v>
      </c>
      <c r="V13" s="12"/>
      <c r="W13" s="12">
        <f>U13+12</f>
        <v>84</v>
      </c>
      <c r="X13" s="12"/>
      <c r="Y13" s="12">
        <f>W13+12</f>
        <v>96</v>
      </c>
      <c r="Z13" s="12"/>
      <c r="AA13" s="12">
        <f>Y13+12</f>
        <v>108</v>
      </c>
      <c r="AB13" s="12"/>
      <c r="AC13" s="12">
        <f>AA13+12</f>
        <v>120</v>
      </c>
      <c r="AD13" s="12"/>
      <c r="AE13" s="12">
        <f>AC13+12</f>
        <v>132</v>
      </c>
      <c r="AF13" s="12"/>
      <c r="AG13" s="12">
        <f>AE13+12</f>
        <v>144</v>
      </c>
      <c r="AH13" s="12"/>
      <c r="AI13" s="12">
        <f>AG13+12</f>
        <v>156</v>
      </c>
      <c r="AJ13" s="12"/>
      <c r="AK13" s="12">
        <f>AI13+12</f>
        <v>168</v>
      </c>
      <c r="AL13" s="12"/>
      <c r="AM13" s="12">
        <f>AK13+12</f>
        <v>180</v>
      </c>
      <c r="AN13" s="12"/>
      <c r="AO13" s="12">
        <f>AM13+12</f>
        <v>192</v>
      </c>
      <c r="AP13" s="12"/>
      <c r="AQ13" s="12">
        <f>AO13+12</f>
        <v>204</v>
      </c>
      <c r="AR13" s="12"/>
      <c r="AS13" s="12">
        <f>AQ13+12</f>
        <v>216</v>
      </c>
      <c r="AT13" s="12"/>
      <c r="AU13" s="12">
        <f>AS13+12</f>
        <v>228</v>
      </c>
      <c r="AV13" s="12"/>
      <c r="AW13" s="12">
        <f>AU13+12</f>
        <v>240</v>
      </c>
      <c r="AX13" s="12"/>
    </row>
    <row r="14" spans="2:50" s="9" customFormat="1" ht="15" customHeight="1" x14ac:dyDescent="0.25">
      <c r="B14" s="82" t="s">
        <v>144</v>
      </c>
      <c r="C14" s="970">
        <f>'Construction Draw'!$D$14</f>
        <v>9</v>
      </c>
      <c r="D14" s="997"/>
      <c r="E14" s="997"/>
      <c r="F14" s="540"/>
      <c r="G14" s="997"/>
      <c r="H14" s="998"/>
      <c r="I14" s="491"/>
      <c r="J14" s="372">
        <v>0</v>
      </c>
      <c r="K14" s="387">
        <f>J14+1</f>
        <v>1</v>
      </c>
      <c r="L14" s="371"/>
      <c r="M14" s="387">
        <f>K14+1</f>
        <v>2</v>
      </c>
      <c r="N14" s="371"/>
      <c r="O14" s="387">
        <f>M14+1</f>
        <v>3</v>
      </c>
      <c r="P14" s="371"/>
      <c r="Q14" s="387">
        <f>O14+1</f>
        <v>4</v>
      </c>
      <c r="R14" s="371"/>
      <c r="S14" s="372">
        <f>Q14+1</f>
        <v>5</v>
      </c>
      <c r="T14" s="371"/>
      <c r="U14" s="372">
        <f>S14+1</f>
        <v>6</v>
      </c>
      <c r="V14" s="371"/>
      <c r="W14" s="372">
        <f>U14+1</f>
        <v>7</v>
      </c>
      <c r="X14" s="371"/>
      <c r="Y14" s="372">
        <f>W14+1</f>
        <v>8</v>
      </c>
      <c r="Z14" s="371"/>
      <c r="AA14" s="372">
        <f>Y14+1</f>
        <v>9</v>
      </c>
      <c r="AB14" s="371"/>
      <c r="AC14" s="372">
        <f>AA14+1</f>
        <v>10</v>
      </c>
      <c r="AD14" s="371"/>
      <c r="AE14" s="372">
        <f>AC14+1</f>
        <v>11</v>
      </c>
      <c r="AF14" s="371"/>
      <c r="AG14" s="372">
        <f>AE14+1</f>
        <v>12</v>
      </c>
      <c r="AH14" s="371"/>
      <c r="AI14" s="372">
        <f>AG14+1</f>
        <v>13</v>
      </c>
      <c r="AJ14" s="371"/>
      <c r="AK14" s="372">
        <f>AI14+1</f>
        <v>14</v>
      </c>
      <c r="AL14" s="371"/>
      <c r="AM14" s="372">
        <f>AK14+1</f>
        <v>15</v>
      </c>
      <c r="AN14" s="371"/>
      <c r="AO14" s="372">
        <f>AM14+1</f>
        <v>16</v>
      </c>
      <c r="AP14" s="371"/>
      <c r="AQ14" s="372">
        <f>AO14+1</f>
        <v>17</v>
      </c>
      <c r="AR14" s="371"/>
      <c r="AS14" s="372">
        <f>AQ14+1</f>
        <v>18</v>
      </c>
      <c r="AT14" s="371"/>
      <c r="AU14" s="372">
        <f>AS14+1</f>
        <v>19</v>
      </c>
      <c r="AV14" s="371"/>
      <c r="AW14" s="372">
        <f>AU14+1</f>
        <v>20</v>
      </c>
      <c r="AX14" s="371"/>
    </row>
    <row r="15" spans="2:50" s="47" customFormat="1" ht="15" customHeight="1" x14ac:dyDescent="0.25">
      <c r="B15" s="44" t="s">
        <v>183</v>
      </c>
      <c r="C15" s="45"/>
      <c r="D15" s="46"/>
      <c r="E15" s="46"/>
      <c r="F15" s="541"/>
      <c r="G15" s="46"/>
      <c r="H15" s="492"/>
      <c r="I15" s="492"/>
      <c r="J15" s="45"/>
      <c r="K15" s="388">
        <f>IF($C$14&gt;=K$13,12,IF(K$13-$C$14&lt;12,12-(K$13-$C$14),0))</f>
        <v>9</v>
      </c>
      <c r="L15" s="94"/>
      <c r="M15" s="388">
        <f t="shared" ref="M15:AW15" si="0">IF($C$14&gt;=M$13,12,IF(M$13-$C$14&lt;12,12-(M$13-$C$14),0))</f>
        <v>0</v>
      </c>
      <c r="N15" s="94"/>
      <c r="O15" s="388">
        <f t="shared" si="0"/>
        <v>0</v>
      </c>
      <c r="P15" s="94"/>
      <c r="Q15" s="388">
        <f t="shared" si="0"/>
        <v>0</v>
      </c>
      <c r="R15" s="94"/>
      <c r="S15" s="46">
        <f t="shared" si="0"/>
        <v>0</v>
      </c>
      <c r="T15" s="94"/>
      <c r="U15" s="46">
        <f t="shared" si="0"/>
        <v>0</v>
      </c>
      <c r="V15" s="94"/>
      <c r="W15" s="46">
        <f t="shared" si="0"/>
        <v>0</v>
      </c>
      <c r="X15" s="94"/>
      <c r="Y15" s="46">
        <f t="shared" si="0"/>
        <v>0</v>
      </c>
      <c r="Z15" s="94"/>
      <c r="AA15" s="46">
        <f t="shared" si="0"/>
        <v>0</v>
      </c>
      <c r="AB15" s="94"/>
      <c r="AC15" s="46">
        <f t="shared" si="0"/>
        <v>0</v>
      </c>
      <c r="AD15" s="94"/>
      <c r="AE15" s="46">
        <f t="shared" si="0"/>
        <v>0</v>
      </c>
      <c r="AF15" s="94"/>
      <c r="AG15" s="46">
        <f t="shared" si="0"/>
        <v>0</v>
      </c>
      <c r="AH15" s="94"/>
      <c r="AI15" s="46">
        <f t="shared" si="0"/>
        <v>0</v>
      </c>
      <c r="AJ15" s="94"/>
      <c r="AK15" s="46">
        <f t="shared" si="0"/>
        <v>0</v>
      </c>
      <c r="AL15" s="94"/>
      <c r="AM15" s="46">
        <f t="shared" si="0"/>
        <v>0</v>
      </c>
      <c r="AN15" s="94"/>
      <c r="AO15" s="46">
        <f t="shared" si="0"/>
        <v>0</v>
      </c>
      <c r="AP15" s="94"/>
      <c r="AQ15" s="46">
        <f t="shared" si="0"/>
        <v>0</v>
      </c>
      <c r="AR15" s="94"/>
      <c r="AS15" s="46">
        <f t="shared" si="0"/>
        <v>0</v>
      </c>
      <c r="AT15" s="94"/>
      <c r="AU15" s="46">
        <f t="shared" si="0"/>
        <v>0</v>
      </c>
      <c r="AV15" s="94"/>
      <c r="AW15" s="46">
        <f t="shared" si="0"/>
        <v>0</v>
      </c>
      <c r="AX15" s="94"/>
    </row>
    <row r="16" spans="2:50" s="47" customFormat="1" ht="15" customHeight="1" x14ac:dyDescent="0.25">
      <c r="B16" s="48" t="s">
        <v>184</v>
      </c>
      <c r="C16" s="49"/>
      <c r="F16" s="542"/>
      <c r="H16" s="493"/>
      <c r="I16" s="493"/>
      <c r="J16" s="49"/>
      <c r="K16" s="389">
        <f t="shared" ref="K16:AW16" si="1">12-K15</f>
        <v>3</v>
      </c>
      <c r="L16" s="83"/>
      <c r="M16" s="389">
        <f t="shared" si="1"/>
        <v>12</v>
      </c>
      <c r="N16" s="83"/>
      <c r="O16" s="389">
        <f t="shared" si="1"/>
        <v>12</v>
      </c>
      <c r="P16" s="83"/>
      <c r="Q16" s="389">
        <f t="shared" si="1"/>
        <v>12</v>
      </c>
      <c r="R16" s="83"/>
      <c r="S16" s="47">
        <f t="shared" si="1"/>
        <v>12</v>
      </c>
      <c r="T16" s="83"/>
      <c r="U16" s="47">
        <f t="shared" si="1"/>
        <v>12</v>
      </c>
      <c r="V16" s="83"/>
      <c r="W16" s="47">
        <f t="shared" si="1"/>
        <v>12</v>
      </c>
      <c r="X16" s="83"/>
      <c r="Y16" s="47">
        <f t="shared" si="1"/>
        <v>12</v>
      </c>
      <c r="Z16" s="83"/>
      <c r="AA16" s="47">
        <f t="shared" si="1"/>
        <v>12</v>
      </c>
      <c r="AB16" s="83"/>
      <c r="AC16" s="47">
        <f t="shared" si="1"/>
        <v>12</v>
      </c>
      <c r="AD16" s="83"/>
      <c r="AE16" s="47">
        <f t="shared" si="1"/>
        <v>12</v>
      </c>
      <c r="AF16" s="83"/>
      <c r="AG16" s="47">
        <f t="shared" si="1"/>
        <v>12</v>
      </c>
      <c r="AH16" s="83"/>
      <c r="AI16" s="47">
        <f t="shared" si="1"/>
        <v>12</v>
      </c>
      <c r="AJ16" s="83"/>
      <c r="AK16" s="47">
        <f t="shared" si="1"/>
        <v>12</v>
      </c>
      <c r="AL16" s="83"/>
      <c r="AM16" s="47">
        <f t="shared" si="1"/>
        <v>12</v>
      </c>
      <c r="AN16" s="83"/>
      <c r="AO16" s="47">
        <f t="shared" si="1"/>
        <v>12</v>
      </c>
      <c r="AP16" s="83"/>
      <c r="AQ16" s="47">
        <f t="shared" si="1"/>
        <v>12</v>
      </c>
      <c r="AR16" s="83"/>
      <c r="AS16" s="47">
        <f t="shared" si="1"/>
        <v>12</v>
      </c>
      <c r="AT16" s="83"/>
      <c r="AU16" s="47">
        <f t="shared" si="1"/>
        <v>12</v>
      </c>
      <c r="AV16" s="83"/>
      <c r="AW16" s="47">
        <f t="shared" si="1"/>
        <v>12</v>
      </c>
      <c r="AX16" s="83"/>
    </row>
    <row r="17" spans="1:50" s="47" customFormat="1" ht="15" customHeight="1" x14ac:dyDescent="0.25">
      <c r="B17" s="50" t="s">
        <v>185</v>
      </c>
      <c r="C17" s="51"/>
      <c r="D17" s="52"/>
      <c r="E17" s="52"/>
      <c r="F17" s="543"/>
      <c r="G17" s="52"/>
      <c r="H17" s="494"/>
      <c r="I17" s="494"/>
      <c r="J17" s="51"/>
      <c r="K17" s="390">
        <f t="shared" ref="K17:AW17" si="2">K16/12</f>
        <v>0.25</v>
      </c>
      <c r="L17" s="391"/>
      <c r="M17" s="390">
        <f t="shared" si="2"/>
        <v>1</v>
      </c>
      <c r="N17" s="391"/>
      <c r="O17" s="390">
        <f t="shared" si="2"/>
        <v>1</v>
      </c>
      <c r="P17" s="391"/>
      <c r="Q17" s="390">
        <f t="shared" si="2"/>
        <v>1</v>
      </c>
      <c r="R17" s="391"/>
      <c r="S17" s="53">
        <f t="shared" si="2"/>
        <v>1</v>
      </c>
      <c r="T17" s="391"/>
      <c r="U17" s="53">
        <f t="shared" si="2"/>
        <v>1</v>
      </c>
      <c r="V17" s="391"/>
      <c r="W17" s="53">
        <f t="shared" si="2"/>
        <v>1</v>
      </c>
      <c r="X17" s="391"/>
      <c r="Y17" s="53">
        <f t="shared" si="2"/>
        <v>1</v>
      </c>
      <c r="Z17" s="391"/>
      <c r="AA17" s="53">
        <f t="shared" si="2"/>
        <v>1</v>
      </c>
      <c r="AB17" s="391"/>
      <c r="AC17" s="53">
        <f t="shared" si="2"/>
        <v>1</v>
      </c>
      <c r="AD17" s="391"/>
      <c r="AE17" s="53">
        <f t="shared" si="2"/>
        <v>1</v>
      </c>
      <c r="AF17" s="391"/>
      <c r="AG17" s="53">
        <f t="shared" si="2"/>
        <v>1</v>
      </c>
      <c r="AH17" s="391"/>
      <c r="AI17" s="53">
        <f t="shared" si="2"/>
        <v>1</v>
      </c>
      <c r="AJ17" s="391"/>
      <c r="AK17" s="53">
        <f t="shared" si="2"/>
        <v>1</v>
      </c>
      <c r="AL17" s="391"/>
      <c r="AM17" s="53">
        <f t="shared" si="2"/>
        <v>1</v>
      </c>
      <c r="AN17" s="391"/>
      <c r="AO17" s="53">
        <f t="shared" si="2"/>
        <v>1</v>
      </c>
      <c r="AP17" s="391"/>
      <c r="AQ17" s="53">
        <f t="shared" si="2"/>
        <v>1</v>
      </c>
      <c r="AR17" s="391"/>
      <c r="AS17" s="53">
        <f t="shared" si="2"/>
        <v>1</v>
      </c>
      <c r="AT17" s="391"/>
      <c r="AU17" s="53">
        <f t="shared" si="2"/>
        <v>1</v>
      </c>
      <c r="AV17" s="391"/>
      <c r="AW17" s="53">
        <f t="shared" si="2"/>
        <v>1</v>
      </c>
      <c r="AX17" s="391"/>
    </row>
    <row r="18" spans="1:50" s="54" customFormat="1" ht="15" customHeight="1" x14ac:dyDescent="0.25">
      <c r="C18" s="47"/>
      <c r="F18" s="544"/>
      <c r="H18" s="445"/>
      <c r="I18" s="445"/>
      <c r="K18" s="392"/>
      <c r="L18" s="55"/>
      <c r="M18" s="392"/>
      <c r="N18" s="55"/>
      <c r="O18" s="47"/>
      <c r="P18" s="55"/>
      <c r="Q18" s="47"/>
      <c r="R18" s="55"/>
      <c r="S18" s="47"/>
      <c r="T18" s="55"/>
      <c r="U18" s="47"/>
      <c r="V18" s="55"/>
      <c r="W18" s="47"/>
      <c r="X18" s="55"/>
      <c r="Z18" s="55"/>
      <c r="AB18" s="55"/>
      <c r="AD18" s="55"/>
      <c r="AF18" s="55"/>
      <c r="AH18" s="55"/>
      <c r="AJ18" s="55"/>
      <c r="AL18" s="55"/>
      <c r="AN18" s="55"/>
      <c r="AP18" s="55"/>
      <c r="AR18" s="55"/>
      <c r="AT18" s="55"/>
      <c r="AV18" s="55"/>
      <c r="AX18" s="55"/>
    </row>
    <row r="19" spans="1:50" s="54" customFormat="1" ht="15" customHeight="1" x14ac:dyDescent="0.25">
      <c r="B19" s="999" t="s">
        <v>186</v>
      </c>
      <c r="F19" s="545" t="s">
        <v>187</v>
      </c>
      <c r="G19" s="441" t="s">
        <v>188</v>
      </c>
      <c r="H19" s="509" t="s">
        <v>189</v>
      </c>
      <c r="I19" s="495" t="s">
        <v>190</v>
      </c>
      <c r="K19" s="898" t="str">
        <f>IFERROR(_xlfn.CONCAT(TEXT(K$24/'Dev Program'!$C$62/12,"$0,000")&amp;" / mo"),"")</f>
        <v/>
      </c>
      <c r="L19" s="536" t="s">
        <v>191</v>
      </c>
      <c r="M19" s="898" t="str">
        <f>IFERROR(_xlfn.CONCAT(TEXT(M$24/'Dev Program'!$C$62/12,"$0,000")&amp;" / mo"),"")</f>
        <v/>
      </c>
      <c r="N19" s="394"/>
      <c r="O19" s="898" t="str">
        <f>IFERROR(_xlfn.CONCAT(TEXT(O$24/'Dev Program'!$C$62/12,"$0,000")&amp;" / mo"),"")</f>
        <v/>
      </c>
      <c r="P19" s="394"/>
      <c r="Q19" s="898" t="str">
        <f>IFERROR(_xlfn.CONCAT(TEXT(Q$24/'Dev Program'!$C$62/12,"$0,000")&amp;" / mo"),"")</f>
        <v/>
      </c>
      <c r="R19" s="394"/>
      <c r="S19" s="898" t="str">
        <f>IFERROR(_xlfn.CONCAT(TEXT(S$24/'Dev Program'!$C$62/12,"$0,000")&amp;" / mo"),"")</f>
        <v/>
      </c>
      <c r="T19" s="394"/>
      <c r="U19" s="898" t="str">
        <f>IFERROR(_xlfn.CONCAT(TEXT(U$24/'Dev Program'!$C$62/12,"$0,000")&amp;" / mo"),"")</f>
        <v/>
      </c>
      <c r="V19" s="394"/>
      <c r="W19" s="898" t="str">
        <f>IFERROR(_xlfn.CONCAT(TEXT(W$24/'Dev Program'!$C$62/12,"$0,000")&amp;" / mo"),"")</f>
        <v/>
      </c>
      <c r="X19" s="394"/>
      <c r="Y19" s="898" t="str">
        <f>IFERROR(_xlfn.CONCAT(TEXT(Y$24/'Dev Program'!$C$62/12,"$0,000")&amp;" / mo"),"")</f>
        <v/>
      </c>
      <c r="Z19" s="394"/>
      <c r="AA19" s="898" t="str">
        <f>IFERROR(_xlfn.CONCAT(TEXT(AA$24/'Dev Program'!$C$62/12,"$0,000")&amp;" / mo"),"")</f>
        <v/>
      </c>
      <c r="AB19" s="394"/>
      <c r="AC19" s="898" t="str">
        <f>IFERROR(_xlfn.CONCAT(TEXT(AC$24/'Dev Program'!$C$62/12,"$0,000")&amp;" / mo"),"")</f>
        <v/>
      </c>
      <c r="AD19" s="394"/>
      <c r="AE19" s="898" t="str">
        <f>IFERROR(_xlfn.CONCAT(TEXT(AE$24/'Dev Program'!$C$62/12,"$0,000")&amp;" / mo"),"")</f>
        <v/>
      </c>
      <c r="AF19" s="394"/>
      <c r="AG19" s="898" t="str">
        <f>IFERROR(_xlfn.CONCAT(TEXT(AG$24/'Dev Program'!$C$62/12,"$0,000")&amp;" / mo"),"")</f>
        <v/>
      </c>
      <c r="AH19" s="394"/>
      <c r="AI19" s="898" t="str">
        <f>IFERROR(_xlfn.CONCAT(TEXT(AI$24/'Dev Program'!$C$62/12,"$0,000")&amp;" / mo"),"")</f>
        <v/>
      </c>
      <c r="AJ19" s="394"/>
      <c r="AK19" s="898" t="str">
        <f>IFERROR(_xlfn.CONCAT(TEXT(AK$24/'Dev Program'!$C$62/12,"$0,000")&amp;" / mo"),"")</f>
        <v/>
      </c>
      <c r="AL19" s="394"/>
      <c r="AM19" s="898" t="str">
        <f>IFERROR(_xlfn.CONCAT(TEXT(AM$24/'Dev Program'!$C$62/12,"$0,000")&amp;" / mo"),"")</f>
        <v/>
      </c>
      <c r="AN19" s="394"/>
      <c r="AO19" s="898" t="str">
        <f>IFERROR(_xlfn.CONCAT(TEXT(AO$24/'Dev Program'!$C$62/12,"$0,000")&amp;" / mo"),"")</f>
        <v/>
      </c>
      <c r="AP19" s="394"/>
      <c r="AQ19" s="898" t="str">
        <f>IFERROR(_xlfn.CONCAT(TEXT(AQ$24/'Dev Program'!$C$62/12,"$0,000")&amp;" / mo"),"")</f>
        <v/>
      </c>
      <c r="AR19" s="394"/>
      <c r="AS19" s="898" t="str">
        <f>IFERROR(_xlfn.CONCAT(TEXT(AS$24/'Dev Program'!$C$62/12,"$0,000")&amp;" / mo"),"")</f>
        <v/>
      </c>
      <c r="AT19" s="394"/>
      <c r="AU19" s="898" t="str">
        <f>IFERROR(_xlfn.CONCAT(TEXT(AU$24/'Dev Program'!$C$62/12,"$0,000")&amp;" / mo"),"")</f>
        <v/>
      </c>
      <c r="AV19" s="394"/>
      <c r="AW19" s="898" t="str">
        <f>IFERROR(_xlfn.CONCAT(TEXT(AW$24/'Dev Program'!$C$62/12,"$0,000")&amp;" / mo"),"")</f>
        <v/>
      </c>
      <c r="AX19" s="394"/>
    </row>
    <row r="20" spans="1:50" s="54" customFormat="1" ht="15" customHeight="1" x14ac:dyDescent="0.25">
      <c r="B20" s="57" t="s">
        <v>192</v>
      </c>
      <c r="E20" s="449"/>
      <c r="F20" s="546" t="str" cm="1">
        <f t="array" ref="F20">IFERROR(_xlfn.RRI(I20,K20,MAX(IF(MOD(COLUMN(K20:AW20)-COLUMN(K20),2)=0,K20:AW20))),"")</f>
        <v/>
      </c>
      <c r="G20" s="442" cm="1">
        <f t="array" ref="G20">SUM(IF(MOD(COLUMN(K20:AW20)-COLUMN(K20),2)=0,K20:AW20))</f>
        <v>0</v>
      </c>
      <c r="H20" s="445">
        <f>COUNTIF(K20:AX20,"&gt;10")</f>
        <v>0</v>
      </c>
      <c r="I20" s="445" cm="1">
        <f t="array" ref="I20">COUNT(IF(MOD(COLUMN(L20:AX20)-COLUMN(L20),2)=0,L20:AX20))</f>
        <v>0</v>
      </c>
      <c r="J20" s="60"/>
      <c r="K20" s="888">
        <f>'Dev Program'!$K$62*12</f>
        <v>0</v>
      </c>
      <c r="L20" s="434" t="str">
        <f>IFERROR(IF(OR(M20=0,M20=""),"",M20/K20-1),0)</f>
        <v/>
      </c>
      <c r="M20" s="888"/>
      <c r="N20" s="434" t="str">
        <f t="shared" ref="N20" si="3">IFERROR(IF(OR(O20=0,O20=""),"",O20/M20-1),0)</f>
        <v/>
      </c>
      <c r="O20" s="888"/>
      <c r="P20" s="434" t="str">
        <f t="shared" ref="P20" si="4">IFERROR(IF(OR(Q20=0,Q20=""),"",Q20/O20-1),0)</f>
        <v/>
      </c>
      <c r="Q20" s="888"/>
      <c r="R20" s="434" t="str">
        <f t="shared" ref="R20" si="5">IFERROR(IF(OR(S20=0,S20=""),"",S20/Q20-1),0)</f>
        <v/>
      </c>
      <c r="S20" s="888"/>
      <c r="T20" s="434" t="str">
        <f t="shared" ref="T20" si="6">IFERROR(IF(OR(U20=0,U20=""),"",U20/S20-1),0)</f>
        <v/>
      </c>
      <c r="U20" s="888"/>
      <c r="V20" s="434" t="str">
        <f t="shared" ref="V20" si="7">IFERROR(IF(OR(W20=0,W20=""),"",W20/U20-1),0)</f>
        <v/>
      </c>
      <c r="W20" s="888"/>
      <c r="X20" s="434" t="str">
        <f t="shared" ref="X20" si="8">IFERROR(IF(OR(Y20=0,Y20=""),"",Y20/W20-1),0)</f>
        <v/>
      </c>
      <c r="Y20" s="888"/>
      <c r="Z20" s="434" t="str">
        <f t="shared" ref="Z20" si="9">IFERROR(IF(OR(AA20=0,AA20=""),"",AA20/Y20-1),0)</f>
        <v/>
      </c>
      <c r="AA20" s="888"/>
      <c r="AB20" s="434" t="str">
        <f t="shared" ref="AB20" si="10">IFERROR(IF(OR(AC20=0,AC20=""),"",AC20/AA20-1),0)</f>
        <v/>
      </c>
      <c r="AC20" s="888"/>
      <c r="AD20" s="434" t="str">
        <f t="shared" ref="AD20" si="11">IFERROR(IF(OR(AE20=0,AE20=""),"",AE20/AC20-1),0)</f>
        <v/>
      </c>
      <c r="AE20" s="888"/>
      <c r="AF20" s="434" t="str">
        <f t="shared" ref="AF20" si="12">IFERROR(IF(OR(AG20=0,AG20=""),"",AG20/AE20-1),0)</f>
        <v/>
      </c>
      <c r="AG20" s="888"/>
      <c r="AH20" s="434" t="str">
        <f t="shared" ref="AH20" si="13">IFERROR(IF(OR(AI20=0,AI20=""),"",AI20/AG20-1),0)</f>
        <v/>
      </c>
      <c r="AI20" s="888"/>
      <c r="AJ20" s="434" t="str">
        <f t="shared" ref="AJ20" si="14">IFERROR(IF(OR(AK20=0,AK20=""),"",AK20/AI20-1),0)</f>
        <v/>
      </c>
      <c r="AK20" s="888"/>
      <c r="AL20" s="434" t="str">
        <f t="shared" ref="AL20" si="15">IFERROR(IF(OR(AM20=0,AM20=""),"",AM20/AK20-1),0)</f>
        <v/>
      </c>
      <c r="AM20" s="888"/>
      <c r="AN20" s="434" t="str">
        <f t="shared" ref="AN20" si="16">IFERROR(IF(OR(AO20=0,AO20=""),"",AO20/AM20-1),0)</f>
        <v/>
      </c>
      <c r="AO20" s="888"/>
      <c r="AP20" s="434" t="str">
        <f t="shared" ref="AP20" si="17">IFERROR(IF(OR(AQ20=0,AQ20=""),"",AQ20/AO20-1),0)</f>
        <v/>
      </c>
      <c r="AQ20" s="888"/>
      <c r="AR20" s="434" t="str">
        <f t="shared" ref="AR20" si="18">IFERROR(IF(OR(AS20=0,AS20=""),"",AS20/AQ20-1),0)</f>
        <v/>
      </c>
      <c r="AS20" s="888"/>
      <c r="AT20" s="434" t="str">
        <f t="shared" ref="AT20" si="19">IFERROR(IF(OR(AU20=0,AU20=""),"",AU20/AS20-1),0)</f>
        <v/>
      </c>
      <c r="AU20" s="888"/>
      <c r="AV20" s="434" t="str">
        <f t="shared" ref="AV20" si="20">IFERROR(IF(OR(AW20=0,AW20=""),"",AW20/AU20-1),0)</f>
        <v/>
      </c>
      <c r="AW20" s="888"/>
      <c r="AX20" s="434" t="str">
        <f t="shared" ref="AX20" si="21">IFERROR(IF(OR(AY20=0,AY20=""),"",AY20/AW20-1),0)</f>
        <v/>
      </c>
    </row>
    <row r="21" spans="1:50" s="54" customFormat="1" ht="15" customHeight="1" x14ac:dyDescent="0.25">
      <c r="B21" s="1025" t="s">
        <v>193</v>
      </c>
      <c r="C21" s="1026"/>
      <c r="E21" s="449"/>
      <c r="F21" s="546" t="str" cm="1">
        <f t="array" ref="F21">IFERROR(_xlfn.RRI(I21,K21,MAX(IF(MOD(COLUMN(K21:AW21)-COLUMN(K21),2)=0,K21:AW21))),"")</f>
        <v/>
      </c>
      <c r="G21" s="442" cm="1">
        <f t="array" ref="G21">SUM(IF(MOD(COLUMN(K21:AW21)-COLUMN(K21),2)=0,K21:AW21))</f>
        <v>0</v>
      </c>
      <c r="H21" s="445">
        <f>COUNTIF(K21:AX21,"&gt;10")</f>
        <v>0</v>
      </c>
      <c r="I21" s="445" cm="1">
        <f t="array" ref="I21">COUNT(IF(MOD(COLUMN(L21:AX21)-COLUMN(L21),2)=0,L21:AX21))</f>
        <v>0</v>
      </c>
      <c r="J21" s="60"/>
      <c r="K21" s="888"/>
      <c r="L21" s="434" t="str">
        <f>IFERROR(IF(OR(M21=0,M21=""),"",M21/K21-1),0)</f>
        <v/>
      </c>
      <c r="M21" s="888"/>
      <c r="N21" s="434" t="str">
        <f t="shared" ref="N21" si="22">IFERROR(IF(OR(O21=0,O21=""),"",O21/M21-1),0)</f>
        <v/>
      </c>
      <c r="O21" s="888"/>
      <c r="P21" s="434" t="str">
        <f t="shared" ref="P21" si="23">IFERROR(IF(OR(Q21=0,Q21=""),"",Q21/O21-1),0)</f>
        <v/>
      </c>
      <c r="Q21" s="888"/>
      <c r="R21" s="434" t="str">
        <f t="shared" ref="R21" si="24">IFERROR(IF(OR(S21=0,S21=""),"",S21/Q21-1),0)</f>
        <v/>
      </c>
      <c r="S21" s="888"/>
      <c r="T21" s="434" t="str">
        <f t="shared" ref="T21" si="25">IFERROR(IF(OR(U21=0,U21=""),"",U21/S21-1),0)</f>
        <v/>
      </c>
      <c r="U21" s="888"/>
      <c r="V21" s="434" t="str">
        <f t="shared" ref="V21" si="26">IFERROR(IF(OR(W21=0,W21=""),"",W21/U21-1),0)</f>
        <v/>
      </c>
      <c r="W21" s="888"/>
      <c r="X21" s="434" t="str">
        <f t="shared" ref="X21" si="27">IFERROR(IF(OR(Y21=0,Y21=""),"",Y21/W21-1),0)</f>
        <v/>
      </c>
      <c r="Y21" s="888"/>
      <c r="Z21" s="434" t="str">
        <f t="shared" ref="Z21" si="28">IFERROR(IF(OR(AA21=0,AA21=""),"",AA21/Y21-1),0)</f>
        <v/>
      </c>
      <c r="AA21" s="888"/>
      <c r="AB21" s="434" t="str">
        <f t="shared" ref="AB21" si="29">IFERROR(IF(OR(AC21=0,AC21=""),"",AC21/AA21-1),0)</f>
        <v/>
      </c>
      <c r="AC21" s="888"/>
      <c r="AD21" s="434" t="str">
        <f t="shared" ref="AD21" si="30">IFERROR(IF(OR(AE21=0,AE21=""),"",AE21/AC21-1),0)</f>
        <v/>
      </c>
      <c r="AE21" s="888"/>
      <c r="AF21" s="434" t="str">
        <f t="shared" ref="AF21" si="31">IFERROR(IF(OR(AG21=0,AG21=""),"",AG21/AE21-1),0)</f>
        <v/>
      </c>
      <c r="AG21" s="888"/>
      <c r="AH21" s="434" t="str">
        <f t="shared" ref="AH21" si="32">IFERROR(IF(OR(AI21=0,AI21=""),"",AI21/AG21-1),0)</f>
        <v/>
      </c>
      <c r="AI21" s="888"/>
      <c r="AJ21" s="434" t="str">
        <f t="shared" ref="AJ21" si="33">IFERROR(IF(OR(AK21=0,AK21=""),"",AK21/AI21-1),0)</f>
        <v/>
      </c>
      <c r="AK21" s="888"/>
      <c r="AL21" s="434" t="str">
        <f t="shared" ref="AL21" si="34">IFERROR(IF(OR(AM21=0,AM21=""),"",AM21/AK21-1),0)</f>
        <v/>
      </c>
      <c r="AM21" s="888"/>
      <c r="AN21" s="434" t="str">
        <f t="shared" ref="AN21" si="35">IFERROR(IF(OR(AO21=0,AO21=""),"",AO21/AM21-1),0)</f>
        <v/>
      </c>
      <c r="AO21" s="888"/>
      <c r="AP21" s="434" t="str">
        <f t="shared" ref="AP21" si="36">IFERROR(IF(OR(AQ21=0,AQ21=""),"",AQ21/AO21-1),0)</f>
        <v/>
      </c>
      <c r="AQ21" s="888"/>
      <c r="AR21" s="434" t="str">
        <f t="shared" ref="AR21" si="37">IFERROR(IF(OR(AS21=0,AS21=""),"",AS21/AQ21-1),0)</f>
        <v/>
      </c>
      <c r="AS21" s="888"/>
      <c r="AT21" s="434" t="str">
        <f t="shared" ref="AT21" si="38">IFERROR(IF(OR(AU21=0,AU21=""),"",AU21/AS21-1),0)</f>
        <v/>
      </c>
      <c r="AU21" s="888"/>
      <c r="AV21" s="434" t="str">
        <f t="shared" ref="AV21" si="39">IFERROR(IF(OR(AW21=0,AW21=""),"",AW21/AU21-1),0)</f>
        <v/>
      </c>
      <c r="AW21" s="888"/>
      <c r="AX21" s="434" t="str">
        <f t="shared" ref="AX21" si="40">IFERROR(IF(OR(AY21=0,AY21=""),"",AY21/AW21-1),0)</f>
        <v/>
      </c>
    </row>
    <row r="22" spans="1:50" s="54" customFormat="1" ht="15" customHeight="1" x14ac:dyDescent="0.25">
      <c r="B22" s="886"/>
      <c r="C22" s="887"/>
      <c r="E22" s="449"/>
      <c r="F22" s="546" t="str" cm="1">
        <f t="array" ref="F22">IFERROR(_xlfn.RRI(I22,K22,MAX(IF(MOD(COLUMN(K22:AW22)-COLUMN(K22),2)=0,K22:AW22))),"")</f>
        <v/>
      </c>
      <c r="G22" s="442" cm="1">
        <f t="array" ref="G22">SUM(IF(MOD(COLUMN(K22:AW22)-COLUMN(K22),2)=0,K22:AW22))</f>
        <v>0</v>
      </c>
      <c r="H22" s="445">
        <f>COUNTIF(K22:AX22,"&gt;10")</f>
        <v>0</v>
      </c>
      <c r="I22" s="445" cm="1">
        <f t="array" ref="I22">COUNT(IF(MOD(COLUMN(L22:AX22)-COLUMN(L22),2)=0,L22:AX22))</f>
        <v>0</v>
      </c>
      <c r="J22" s="60"/>
      <c r="K22" s="888"/>
      <c r="L22" s="434" t="str">
        <f>IFERROR(IF(OR(M22=0,M22=""),"",M22/K22-1),0)</f>
        <v/>
      </c>
      <c r="M22" s="888"/>
      <c r="N22" s="434" t="str">
        <f t="shared" ref="N22" si="41">IFERROR(IF(OR(O22=0,O22=""),"",O22/M22-1),0)</f>
        <v/>
      </c>
      <c r="O22" s="888"/>
      <c r="P22" s="434" t="str">
        <f t="shared" ref="P22" si="42">IFERROR(IF(OR(Q22=0,Q22=""),"",Q22/O22-1),0)</f>
        <v/>
      </c>
      <c r="Q22" s="888"/>
      <c r="R22" s="434" t="str">
        <f t="shared" ref="R22" si="43">IFERROR(IF(OR(S22=0,S22=""),"",S22/Q22-1),0)</f>
        <v/>
      </c>
      <c r="S22" s="888"/>
      <c r="T22" s="434" t="str">
        <f t="shared" ref="T22" si="44">IFERROR(IF(OR(U22=0,U22=""),"",U22/S22-1),0)</f>
        <v/>
      </c>
      <c r="U22" s="888"/>
      <c r="V22" s="434" t="str">
        <f t="shared" ref="V22" si="45">IFERROR(IF(OR(W22=0,W22=""),"",W22/U22-1),0)</f>
        <v/>
      </c>
      <c r="W22" s="888"/>
      <c r="X22" s="434" t="str">
        <f t="shared" ref="X22" si="46">IFERROR(IF(OR(Y22=0,Y22=""),"",Y22/W22-1),0)</f>
        <v/>
      </c>
      <c r="Y22" s="888"/>
      <c r="Z22" s="434" t="str">
        <f t="shared" ref="Z22" si="47">IFERROR(IF(OR(AA22=0,AA22=""),"",AA22/Y22-1),0)</f>
        <v/>
      </c>
      <c r="AA22" s="888"/>
      <c r="AB22" s="434" t="str">
        <f t="shared" ref="AB22" si="48">IFERROR(IF(OR(AC22=0,AC22=""),"",AC22/AA22-1),0)</f>
        <v/>
      </c>
      <c r="AC22" s="888"/>
      <c r="AD22" s="434" t="str">
        <f t="shared" ref="AD22" si="49">IFERROR(IF(OR(AE22=0,AE22=""),"",AE22/AC22-1),0)</f>
        <v/>
      </c>
      <c r="AE22" s="888"/>
      <c r="AF22" s="434" t="str">
        <f t="shared" ref="AF22" si="50">IFERROR(IF(OR(AG22=0,AG22=""),"",AG22/AE22-1),0)</f>
        <v/>
      </c>
      <c r="AG22" s="888"/>
      <c r="AH22" s="434" t="str">
        <f t="shared" ref="AH22" si="51">IFERROR(IF(OR(AI22=0,AI22=""),"",AI22/AG22-1),0)</f>
        <v/>
      </c>
      <c r="AI22" s="888"/>
      <c r="AJ22" s="434" t="str">
        <f t="shared" ref="AJ22" si="52">IFERROR(IF(OR(AK22=0,AK22=""),"",AK22/AI22-1),0)</f>
        <v/>
      </c>
      <c r="AK22" s="888"/>
      <c r="AL22" s="434" t="str">
        <f t="shared" ref="AL22" si="53">IFERROR(IF(OR(AM22=0,AM22=""),"",AM22/AK22-1),0)</f>
        <v/>
      </c>
      <c r="AM22" s="888"/>
      <c r="AN22" s="434" t="str">
        <f t="shared" ref="AN22" si="54">IFERROR(IF(OR(AO22=0,AO22=""),"",AO22/AM22-1),0)</f>
        <v/>
      </c>
      <c r="AO22" s="888"/>
      <c r="AP22" s="434" t="str">
        <f t="shared" ref="AP22" si="55">IFERROR(IF(OR(AQ22=0,AQ22=""),"",AQ22/AO22-1),0)</f>
        <v/>
      </c>
      <c r="AQ22" s="888"/>
      <c r="AR22" s="434" t="str">
        <f t="shared" ref="AR22" si="56">IFERROR(IF(OR(AS22=0,AS22=""),"",AS22/AQ22-1),0)</f>
        <v/>
      </c>
      <c r="AS22" s="888"/>
      <c r="AT22" s="434" t="str">
        <f t="shared" ref="AT22" si="57">IFERROR(IF(OR(AU22=0,AU22=""),"",AU22/AS22-1),0)</f>
        <v/>
      </c>
      <c r="AU22" s="888"/>
      <c r="AV22" s="434" t="str">
        <f t="shared" ref="AV22" si="58">IFERROR(IF(OR(AW22=0,AW22=""),"",AW22/AU22-1),0)</f>
        <v/>
      </c>
      <c r="AW22" s="888"/>
      <c r="AX22" s="434" t="str">
        <f t="shared" ref="AX22" si="59">IFERROR(IF(OR(AY22=0,AY22=""),"",AY22/AW22-1),0)</f>
        <v/>
      </c>
    </row>
    <row r="23" spans="1:50" s="54" customFormat="1" ht="15" customHeight="1" thickBot="1" x14ac:dyDescent="0.3">
      <c r="B23" s="1025"/>
      <c r="C23" s="1026"/>
      <c r="E23" s="449"/>
      <c r="F23" s="546" t="str" cm="1">
        <f t="array" ref="F23">IFERROR(_xlfn.RRI(I23,K23,MAX(IF(MOD(COLUMN(K23:AW23)-COLUMN(K23),2)=0,K23:AW23))),"")</f>
        <v/>
      </c>
      <c r="G23" s="442" cm="1">
        <f t="array" ref="G23">SUM(IF(MOD(COLUMN(K23:AW23)-COLUMN(K23),2)=0,K23:AW23))</f>
        <v>0</v>
      </c>
      <c r="H23" s="445">
        <f>COUNTIF(K23:AX23,"&gt;10")</f>
        <v>0</v>
      </c>
      <c r="I23" s="445" cm="1">
        <f t="array" ref="I23">COUNT(IF(MOD(COLUMN(L23:AX23)-COLUMN(L23),2)=0,L23:AX23))</f>
        <v>0</v>
      </c>
      <c r="J23" s="60"/>
      <c r="K23" s="888"/>
      <c r="L23" s="434" t="str">
        <f>IFERROR(IF(OR(M23=0,M23=""),"",M23/K23-1),0)</f>
        <v/>
      </c>
      <c r="M23" s="888"/>
      <c r="N23" s="434" t="str">
        <f t="shared" ref="N23" si="60">IFERROR(IF(OR(O23=0,O23=""),"",O23/M23-1),0)</f>
        <v/>
      </c>
      <c r="O23" s="888"/>
      <c r="P23" s="434" t="str">
        <f t="shared" ref="P23" si="61">IFERROR(IF(OR(Q23=0,Q23=""),"",Q23/O23-1),0)</f>
        <v/>
      </c>
      <c r="Q23" s="888"/>
      <c r="R23" s="434" t="str">
        <f t="shared" ref="R23" si="62">IFERROR(IF(OR(S23=0,S23=""),"",S23/Q23-1),0)</f>
        <v/>
      </c>
      <c r="S23" s="888"/>
      <c r="T23" s="434" t="str">
        <f t="shared" ref="T23" si="63">IFERROR(IF(OR(U23=0,U23=""),"",U23/S23-1),0)</f>
        <v/>
      </c>
      <c r="U23" s="888"/>
      <c r="V23" s="434" t="str">
        <f t="shared" ref="V23" si="64">IFERROR(IF(OR(W23=0,W23=""),"",W23/U23-1),0)</f>
        <v/>
      </c>
      <c r="W23" s="888"/>
      <c r="X23" s="434" t="str">
        <f t="shared" ref="X23" si="65">IFERROR(IF(OR(Y23=0,Y23=""),"",Y23/W23-1),0)</f>
        <v/>
      </c>
      <c r="Y23" s="888"/>
      <c r="Z23" s="434" t="str">
        <f t="shared" ref="Z23" si="66">IFERROR(IF(OR(AA23=0,AA23=""),"",AA23/Y23-1),0)</f>
        <v/>
      </c>
      <c r="AA23" s="888"/>
      <c r="AB23" s="434" t="str">
        <f t="shared" ref="AB23" si="67">IFERROR(IF(OR(AC23=0,AC23=""),"",AC23/AA23-1),0)</f>
        <v/>
      </c>
      <c r="AC23" s="888"/>
      <c r="AD23" s="434" t="str">
        <f t="shared" ref="AD23" si="68">IFERROR(IF(OR(AE23=0,AE23=""),"",AE23/AC23-1),0)</f>
        <v/>
      </c>
      <c r="AE23" s="888"/>
      <c r="AF23" s="434" t="str">
        <f t="shared" ref="AF23" si="69">IFERROR(IF(OR(AG23=0,AG23=""),"",AG23/AE23-1),0)</f>
        <v/>
      </c>
      <c r="AG23" s="888"/>
      <c r="AH23" s="434" t="str">
        <f t="shared" ref="AH23" si="70">IFERROR(IF(OR(AI23=0,AI23=""),"",AI23/AG23-1),0)</f>
        <v/>
      </c>
      <c r="AI23" s="888"/>
      <c r="AJ23" s="434" t="str">
        <f t="shared" ref="AJ23" si="71">IFERROR(IF(OR(AK23=0,AK23=""),"",AK23/AI23-1),0)</f>
        <v/>
      </c>
      <c r="AK23" s="888"/>
      <c r="AL23" s="434" t="str">
        <f t="shared" ref="AL23" si="72">IFERROR(IF(OR(AM23=0,AM23=""),"",AM23/AK23-1),0)</f>
        <v/>
      </c>
      <c r="AM23" s="888"/>
      <c r="AN23" s="434" t="str">
        <f t="shared" ref="AN23" si="73">IFERROR(IF(OR(AO23=0,AO23=""),"",AO23/AM23-1),0)</f>
        <v/>
      </c>
      <c r="AO23" s="888"/>
      <c r="AP23" s="434" t="str">
        <f t="shared" ref="AP23" si="74">IFERROR(IF(OR(AQ23=0,AQ23=""),"",AQ23/AO23-1),0)</f>
        <v/>
      </c>
      <c r="AQ23" s="888"/>
      <c r="AR23" s="434" t="str">
        <f t="shared" ref="AR23" si="75">IFERROR(IF(OR(AS23=0,AS23=""),"",AS23/AQ23-1),0)</f>
        <v/>
      </c>
      <c r="AS23" s="888"/>
      <c r="AT23" s="434" t="str">
        <f t="shared" ref="AT23" si="76">IFERROR(IF(OR(AU23=0,AU23=""),"",AU23/AS23-1),0)</f>
        <v/>
      </c>
      <c r="AU23" s="888"/>
      <c r="AV23" s="434" t="str">
        <f t="shared" ref="AV23" si="77">IFERROR(IF(OR(AW23=0,AW23=""),"",AW23/AU23-1),0)</f>
        <v/>
      </c>
      <c r="AW23" s="888"/>
      <c r="AX23" s="434" t="str">
        <f t="shared" ref="AX23" si="78">IFERROR(IF(OR(AY23=0,AY23=""),"",AY23/AW23-1),0)</f>
        <v/>
      </c>
    </row>
    <row r="24" spans="1:50" s="54" customFormat="1" ht="15" customHeight="1" x14ac:dyDescent="0.25">
      <c r="B24" s="455" t="s">
        <v>194</v>
      </c>
      <c r="C24" s="456"/>
      <c r="D24" s="457"/>
      <c r="E24" s="463"/>
      <c r="F24" s="549"/>
      <c r="G24" s="457">
        <f>SUM(G20:G23)</f>
        <v>0</v>
      </c>
      <c r="H24" s="459">
        <f>MAX(H20:H23)</f>
        <v>0</v>
      </c>
      <c r="I24" s="459" cm="1">
        <f t="array" ref="I24">COUNT(IF(MOD(COLUMN(L24:AX24)-COLUMN(L24),2)=0,L24:AX24))</f>
        <v>0</v>
      </c>
      <c r="J24" s="457"/>
      <c r="K24" s="460" t="str">
        <f>IF(SUM(K20:K23)=0,"",SUM(K20:K23))</f>
        <v/>
      </c>
      <c r="L24" s="461" t="str">
        <f>IFERROR(IF(OR(M24=0,M24=""),"",M24/K24-1),0)</f>
        <v/>
      </c>
      <c r="M24" s="460" t="str">
        <f>IF(SUM(M20:M23)=0,"",SUM(M20:M23))</f>
        <v/>
      </c>
      <c r="N24" s="461" t="str">
        <f>IFERROR(IF(OR(O24=0,O24=""),"",O24/M24-1),0)</f>
        <v/>
      </c>
      <c r="O24" s="460" t="str">
        <f>IF(SUM(O20:O23)=0,"",SUM(O20:O23))</f>
        <v/>
      </c>
      <c r="P24" s="461" t="str">
        <f>IFERROR(IF(OR(Q24=0,Q24=""),"",Q24/O24-1),0)</f>
        <v/>
      </c>
      <c r="Q24" s="460" t="str">
        <f>IF(SUM(Q20:Q23)=0,"",SUM(Q20:Q23))</f>
        <v/>
      </c>
      <c r="R24" s="461" t="str">
        <f>IFERROR(IF(OR(S24=0,S24=""),"",S24/Q24-1),0)</f>
        <v/>
      </c>
      <c r="S24" s="460" t="str">
        <f>IF(SUM(S20:S23)=0,"",SUM(S20:S23))</f>
        <v/>
      </c>
      <c r="T24" s="461" t="str">
        <f>IFERROR(IF(OR(U24=0,U24=""),"",U24/S24-1),0)</f>
        <v/>
      </c>
      <c r="U24" s="460" t="str">
        <f>IF(SUM(U20:U23)=0,"",SUM(U20:U23))</f>
        <v/>
      </c>
      <c r="V24" s="461" t="str">
        <f>IFERROR(IF(OR(W24=0,W24=""),"",W24/U24-1),0)</f>
        <v/>
      </c>
      <c r="W24" s="460" t="str">
        <f>IF(SUM(W20:W23)=0,"",SUM(W20:W23))</f>
        <v/>
      </c>
      <c r="X24" s="461" t="str">
        <f>IFERROR(IF(OR(Y24=0,Y24=""),"",Y24/W24-1),0)</f>
        <v/>
      </c>
      <c r="Y24" s="460" t="str">
        <f>IF(SUM(Y20:Y23)=0,"",SUM(Y20:Y23))</f>
        <v/>
      </c>
      <c r="Z24" s="461" t="str">
        <f>IFERROR(IF(OR(AA24=0,AA24=""),"",AA24/Y24-1),0)</f>
        <v/>
      </c>
      <c r="AA24" s="460" t="str">
        <f>IF(SUM(AA20:AA23)=0,"",SUM(AA20:AA23))</f>
        <v/>
      </c>
      <c r="AB24" s="461" t="str">
        <f>IFERROR(IF(OR(AC24=0,AC24=""),"",AC24/AA24-1),0)</f>
        <v/>
      </c>
      <c r="AC24" s="460" t="str">
        <f>IF(SUM(AC20:AC23)=0,"",SUM(AC20:AC23))</f>
        <v/>
      </c>
      <c r="AD24" s="461" t="str">
        <f>IFERROR(IF(OR(AE24=0,AE24=""),"",AE24/AC24-1),0)</f>
        <v/>
      </c>
      <c r="AE24" s="460" t="str">
        <f>IF(SUM(AE20:AE23)=0,"",SUM(AE20:AE23))</f>
        <v/>
      </c>
      <c r="AF24" s="461" t="str">
        <f>IFERROR(IF(OR(AG24=0,AG24=""),"",AG24/AE24-1),0)</f>
        <v/>
      </c>
      <c r="AG24" s="460" t="str">
        <f>IF(SUM(AG20:AG23)=0,"",SUM(AG20:AG23))</f>
        <v/>
      </c>
      <c r="AH24" s="461" t="str">
        <f>IFERROR(IF(OR(AI24=0,AI24=""),"",AI24/AG24-1),0)</f>
        <v/>
      </c>
      <c r="AI24" s="460" t="str">
        <f>IF(SUM(AI20:AI23)=0,"",SUM(AI20:AI23))</f>
        <v/>
      </c>
      <c r="AJ24" s="461" t="str">
        <f>IFERROR(IF(OR(AK24=0,AK24=""),"",AK24/AI24-1),0)</f>
        <v/>
      </c>
      <c r="AK24" s="460" t="str">
        <f>IF(SUM(AK20:AK23)=0,"",SUM(AK20:AK23))</f>
        <v/>
      </c>
      <c r="AL24" s="461" t="str">
        <f>IFERROR(IF(OR(AM24=0,AM24=""),"",AM24/AK24-1),0)</f>
        <v/>
      </c>
      <c r="AM24" s="460" t="str">
        <f>IF(SUM(AM20:AM23)=0,"",SUM(AM20:AM23))</f>
        <v/>
      </c>
      <c r="AN24" s="461" t="str">
        <f>IFERROR(IF(OR(AO24=0,AO24=""),"",AO24/AM24-1),0)</f>
        <v/>
      </c>
      <c r="AO24" s="460" t="str">
        <f>IF(SUM(AO20:AO23)=0,"",SUM(AO20:AO23))</f>
        <v/>
      </c>
      <c r="AP24" s="461" t="str">
        <f>IFERROR(IF(OR(AQ24=0,AQ24=""),"",AQ24/AO24-1),0)</f>
        <v/>
      </c>
      <c r="AQ24" s="460" t="str">
        <f>IF(SUM(AQ20:AQ23)=0,"",SUM(AQ20:AQ23))</f>
        <v/>
      </c>
      <c r="AR24" s="461" t="str">
        <f>IFERROR(IF(OR(AS24=0,AS24=""),"",AS24/AQ24-1),0)</f>
        <v/>
      </c>
      <c r="AS24" s="460" t="str">
        <f>IF(SUM(AS20:AS23)=0,"",SUM(AS20:AS23))</f>
        <v/>
      </c>
      <c r="AT24" s="461" t="str">
        <f>IFERROR(IF(OR(AU24=0,AU24=""),"",AU24/AS24-1),0)</f>
        <v/>
      </c>
      <c r="AU24" s="460" t="str">
        <f>IF(SUM(AU20:AU23)=0,"",SUM(AU20:AU23))</f>
        <v/>
      </c>
      <c r="AV24" s="461" t="str">
        <f>IFERROR(IF(OR(AW24=0,AW24=""),"",AW24/AU24-1),0)</f>
        <v/>
      </c>
      <c r="AW24" s="460" t="str">
        <f>IF(SUM(AW20:AW23)=0,"",SUM(AW20:AW23))</f>
        <v/>
      </c>
      <c r="AX24" s="461" t="str">
        <f>IFERROR(IF(OR(AY24=0,AY24=""),"",AY24/AW24-1),0)</f>
        <v/>
      </c>
    </row>
    <row r="25" spans="1:50" s="54" customFormat="1" ht="15" customHeight="1" x14ac:dyDescent="0.25">
      <c r="B25" s="58"/>
      <c r="C25" s="59"/>
      <c r="D25" s="60"/>
      <c r="E25" s="449"/>
      <c r="F25" s="547"/>
      <c r="G25" s="60"/>
      <c r="H25" s="445"/>
      <c r="I25" s="445"/>
      <c r="J25" s="60"/>
      <c r="K25" s="395"/>
      <c r="L25" s="434"/>
      <c r="M25" s="395"/>
      <c r="N25" s="434"/>
      <c r="O25" s="58"/>
      <c r="P25" s="434"/>
      <c r="Q25" s="58"/>
      <c r="R25" s="434"/>
      <c r="S25" s="58"/>
      <c r="T25" s="434"/>
      <c r="U25" s="58"/>
      <c r="V25" s="434"/>
      <c r="W25" s="58"/>
      <c r="X25" s="434"/>
      <c r="Y25" s="58"/>
      <c r="Z25" s="434"/>
      <c r="AA25" s="58"/>
      <c r="AB25" s="434"/>
      <c r="AC25" s="58"/>
      <c r="AD25" s="434"/>
      <c r="AE25" s="58"/>
      <c r="AF25" s="434"/>
      <c r="AG25" s="58"/>
      <c r="AH25" s="434"/>
      <c r="AI25" s="60"/>
      <c r="AJ25" s="434"/>
      <c r="AK25" s="60"/>
      <c r="AL25" s="434"/>
      <c r="AM25" s="60"/>
      <c r="AN25" s="434"/>
      <c r="AO25" s="60"/>
      <c r="AP25" s="434"/>
      <c r="AQ25" s="60"/>
      <c r="AR25" s="434"/>
      <c r="AS25" s="60"/>
      <c r="AT25" s="434"/>
      <c r="AU25" s="60"/>
      <c r="AV25" s="434"/>
      <c r="AW25" s="60"/>
      <c r="AX25" s="434"/>
    </row>
    <row r="26" spans="1:50" s="54" customFormat="1" ht="15" customHeight="1" x14ac:dyDescent="0.25">
      <c r="B26" s="510" t="s">
        <v>195</v>
      </c>
      <c r="C26" s="59" t="s">
        <v>196</v>
      </c>
      <c r="D26" s="59" t="s">
        <v>197</v>
      </c>
      <c r="E26" s="450" t="s">
        <v>198</v>
      </c>
      <c r="F26" s="548"/>
      <c r="G26" s="441"/>
      <c r="H26" s="509"/>
      <c r="I26" s="495"/>
      <c r="J26" s="440"/>
      <c r="K26" s="395"/>
      <c r="L26" s="434"/>
      <c r="M26" s="395"/>
      <c r="N26" s="434"/>
      <c r="O26" s="61"/>
      <c r="P26" s="434"/>
      <c r="Q26" s="61"/>
      <c r="R26" s="434"/>
      <c r="S26" s="61"/>
      <c r="T26" s="434"/>
      <c r="U26" s="61"/>
      <c r="V26" s="434"/>
      <c r="W26" s="61"/>
      <c r="X26" s="434"/>
      <c r="Y26" s="61"/>
      <c r="Z26" s="434"/>
      <c r="AA26" s="61"/>
      <c r="AB26" s="434"/>
      <c r="AC26" s="61"/>
      <c r="AD26" s="434"/>
      <c r="AE26" s="61"/>
      <c r="AF26" s="434"/>
      <c r="AG26" s="61"/>
      <c r="AH26" s="434"/>
      <c r="AI26" s="60"/>
      <c r="AJ26" s="434"/>
      <c r="AK26" s="60"/>
      <c r="AL26" s="434"/>
      <c r="AM26" s="60"/>
      <c r="AN26" s="434"/>
      <c r="AO26" s="60"/>
      <c r="AP26" s="434"/>
      <c r="AQ26" s="60"/>
      <c r="AR26" s="434"/>
      <c r="AS26" s="60"/>
      <c r="AT26" s="434"/>
      <c r="AU26" s="60"/>
      <c r="AV26" s="434"/>
      <c r="AW26" s="60"/>
      <c r="AX26" s="434"/>
    </row>
    <row r="27" spans="1:50" s="54" customFormat="1" ht="15" customHeight="1" x14ac:dyDescent="0.25">
      <c r="A27" s="62"/>
      <c r="B27" s="57" t="s">
        <v>199</v>
      </c>
      <c r="C27" s="889">
        <v>0</v>
      </c>
      <c r="D27" s="890">
        <v>0</v>
      </c>
      <c r="E27" s="462" t="str">
        <f>IFERROR(K27/(C27*D27*12),"")</f>
        <v/>
      </c>
      <c r="F27" s="546" t="str" cm="1">
        <f t="array" ref="F27">IFERROR(_xlfn.RRI(I27,K27,MAX(IF(MOD(COLUMN(K27:AW27)-COLUMN(K27),2)=0,K27:AW27))),"")</f>
        <v/>
      </c>
      <c r="G27" s="442" cm="1">
        <f t="array" ref="G27">SUM(IF(MOD(COLUMN(K27:AW27)-COLUMN(K27),2)=0,K27:AW27))</f>
        <v>0</v>
      </c>
      <c r="H27" s="445">
        <f>COUNTIF(K27:AX27,"&gt;10")</f>
        <v>0</v>
      </c>
      <c r="I27" s="445" cm="1">
        <f t="array" ref="I27">COUNT(IF(MOD(COLUMN(L27:AX27)-COLUMN(L27),2)=0,L27:AX27))</f>
        <v>0</v>
      </c>
      <c r="K27" s="888">
        <v>0</v>
      </c>
      <c r="L27" s="434" t="str">
        <f>IFERROR(IF(OR(M27=0,M27=""),"",M27/K27-1),0)</f>
        <v/>
      </c>
      <c r="M27" s="888"/>
      <c r="N27" s="434" t="str">
        <f t="shared" ref="N27" si="79">IFERROR(IF(OR(O27=0,O27=""),"",O27/M27-1),0)</f>
        <v/>
      </c>
      <c r="O27" s="888"/>
      <c r="P27" s="434" t="str">
        <f t="shared" ref="P27" si="80">IFERROR(IF(OR(Q27=0,Q27=""),"",Q27/O27-1),0)</f>
        <v/>
      </c>
      <c r="Q27" s="888"/>
      <c r="R27" s="434" t="str">
        <f t="shared" ref="R27" si="81">IFERROR(IF(OR(S27=0,S27=""),"",S27/Q27-1),0)</f>
        <v/>
      </c>
      <c r="S27" s="888"/>
      <c r="T27" s="434" t="str">
        <f t="shared" ref="T27" si="82">IFERROR(IF(OR(U27=0,U27=""),"",U27/S27-1),0)</f>
        <v/>
      </c>
      <c r="U27" s="888"/>
      <c r="V27" s="434" t="str">
        <f t="shared" ref="V27" si="83">IFERROR(IF(OR(W27=0,W27=""),"",W27/U27-1),0)</f>
        <v/>
      </c>
      <c r="W27" s="888"/>
      <c r="X27" s="434" t="str">
        <f t="shared" ref="X27" si="84">IFERROR(IF(OR(Y27=0,Y27=""),"",Y27/W27-1),0)</f>
        <v/>
      </c>
      <c r="Y27" s="888"/>
      <c r="Z27" s="434" t="str">
        <f t="shared" ref="Z27" si="85">IFERROR(IF(OR(AA27=0,AA27=""),"",AA27/Y27-1),0)</f>
        <v/>
      </c>
      <c r="AA27" s="888"/>
      <c r="AB27" s="434" t="str">
        <f t="shared" ref="AB27" si="86">IFERROR(IF(OR(AC27=0,AC27=""),"",AC27/AA27-1),0)</f>
        <v/>
      </c>
      <c r="AC27" s="888"/>
      <c r="AD27" s="434" t="str">
        <f t="shared" ref="AD27" si="87">IFERROR(IF(OR(AE27=0,AE27=""),"",AE27/AC27-1),0)</f>
        <v/>
      </c>
      <c r="AE27" s="888"/>
      <c r="AF27" s="434" t="str">
        <f t="shared" ref="AF27" si="88">IFERROR(IF(OR(AG27=0,AG27=""),"",AG27/AE27-1),0)</f>
        <v/>
      </c>
      <c r="AG27" s="888"/>
      <c r="AH27" s="434" t="str">
        <f t="shared" ref="AH27" si="89">IFERROR(IF(OR(AI27=0,AI27=""),"",AI27/AG27-1),0)</f>
        <v/>
      </c>
      <c r="AI27" s="888"/>
      <c r="AJ27" s="434" t="str">
        <f t="shared" ref="AJ27" si="90">IFERROR(IF(OR(AK27=0,AK27=""),"",AK27/AI27-1),0)</f>
        <v/>
      </c>
      <c r="AK27" s="888"/>
      <c r="AL27" s="434" t="str">
        <f t="shared" ref="AL27" si="91">IFERROR(IF(OR(AM27=0,AM27=""),"",AM27/AK27-1),0)</f>
        <v/>
      </c>
      <c r="AM27" s="888"/>
      <c r="AN27" s="434" t="str">
        <f t="shared" ref="AN27" si="92">IFERROR(IF(OR(AO27=0,AO27=""),"",AO27/AM27-1),0)</f>
        <v/>
      </c>
      <c r="AO27" s="888"/>
      <c r="AP27" s="434" t="str">
        <f t="shared" ref="AP27" si="93">IFERROR(IF(OR(AQ27=0,AQ27=""),"",AQ27/AO27-1),0)</f>
        <v/>
      </c>
      <c r="AQ27" s="888"/>
      <c r="AR27" s="434" t="str">
        <f t="shared" ref="AR27" si="94">IFERROR(IF(OR(AS27=0,AS27=""),"",AS27/AQ27-1),0)</f>
        <v/>
      </c>
      <c r="AS27" s="888"/>
      <c r="AT27" s="434" t="str">
        <f t="shared" ref="AT27" si="95">IFERROR(IF(OR(AU27=0,AU27=""),"",AU27/AS27-1),0)</f>
        <v/>
      </c>
      <c r="AU27" s="888"/>
      <c r="AV27" s="434" t="str">
        <f t="shared" ref="AV27" si="96">IFERROR(IF(OR(AW27=0,AW27=""),"",AW27/AU27-1),0)</f>
        <v/>
      </c>
      <c r="AW27" s="888"/>
      <c r="AX27" s="434" t="str">
        <f t="shared" ref="AX27:AX30" si="97">IFERROR(IF(OR(AY27=0,AY27=""),"",AY27/AW27-1),0)</f>
        <v/>
      </c>
    </row>
    <row r="28" spans="1:50" s="54" customFormat="1" ht="15" customHeight="1" x14ac:dyDescent="0.25">
      <c r="A28" s="62"/>
      <c r="B28" s="57" t="s">
        <v>200</v>
      </c>
      <c r="C28" s="889">
        <v>0</v>
      </c>
      <c r="D28" s="890">
        <v>0</v>
      </c>
      <c r="E28" s="462" t="str">
        <f>IFERROR(K28/(C28*D28*12),"")</f>
        <v/>
      </c>
      <c r="F28" s="546" t="str" cm="1">
        <f t="array" ref="F28">IFERROR(_xlfn.RRI(I28,K28,MAX(IF(MOD(COLUMN(K28:AW28)-COLUMN(K28),2)=0,K28:AW28))),"")</f>
        <v/>
      </c>
      <c r="G28" s="442" cm="1">
        <f t="array" ref="G28">SUM(IF(MOD(COLUMN(K28:AW28)-COLUMN(K28),2)=0,K28:AW28))</f>
        <v>0</v>
      </c>
      <c r="H28" s="445">
        <f>COUNTIF(K28:AX28,"&gt;10")</f>
        <v>0</v>
      </c>
      <c r="I28" s="445" cm="1">
        <f t="array" ref="I28">COUNT(IF(MOD(COLUMN(L28:AX28)-COLUMN(L28),2)=0,L28:AX28))</f>
        <v>0</v>
      </c>
      <c r="K28" s="888">
        <v>0</v>
      </c>
      <c r="L28" s="434" t="str">
        <f>IFERROR(IF(OR(M28=0,M28=""),"",M28/K28-1),0)</f>
        <v/>
      </c>
      <c r="M28" s="888"/>
      <c r="N28" s="434" t="str">
        <f t="shared" ref="N28" si="98">IFERROR(IF(OR(O28=0,O28=""),"",O28/M28-1),0)</f>
        <v/>
      </c>
      <c r="O28" s="888"/>
      <c r="P28" s="434" t="str">
        <f t="shared" ref="P28" si="99">IFERROR(IF(OR(Q28=0,Q28=""),"",Q28/O28-1),0)</f>
        <v/>
      </c>
      <c r="Q28" s="888"/>
      <c r="R28" s="434" t="str">
        <f t="shared" ref="R28" si="100">IFERROR(IF(OR(S28=0,S28=""),"",S28/Q28-1),0)</f>
        <v/>
      </c>
      <c r="S28" s="888"/>
      <c r="T28" s="434" t="str">
        <f t="shared" ref="T28" si="101">IFERROR(IF(OR(U28=0,U28=""),"",U28/S28-1),0)</f>
        <v/>
      </c>
      <c r="U28" s="888"/>
      <c r="V28" s="434" t="str">
        <f t="shared" ref="V28" si="102">IFERROR(IF(OR(W28=0,W28=""),"",W28/U28-1),0)</f>
        <v/>
      </c>
      <c r="W28" s="888"/>
      <c r="X28" s="434" t="str">
        <f t="shared" ref="X28" si="103">IFERROR(IF(OR(Y28=0,Y28=""),"",Y28/W28-1),0)</f>
        <v/>
      </c>
      <c r="Y28" s="888"/>
      <c r="Z28" s="434" t="str">
        <f t="shared" ref="Z28" si="104">IFERROR(IF(OR(AA28=0,AA28=""),"",AA28/Y28-1),0)</f>
        <v/>
      </c>
      <c r="AA28" s="888"/>
      <c r="AB28" s="434" t="str">
        <f t="shared" ref="AB28" si="105">IFERROR(IF(OR(AC28=0,AC28=""),"",AC28/AA28-1),0)</f>
        <v/>
      </c>
      <c r="AC28" s="888"/>
      <c r="AD28" s="434" t="str">
        <f t="shared" ref="AD28" si="106">IFERROR(IF(OR(AE28=0,AE28=""),"",AE28/AC28-1),0)</f>
        <v/>
      </c>
      <c r="AE28" s="888"/>
      <c r="AF28" s="434" t="str">
        <f t="shared" ref="AF28" si="107">IFERROR(IF(OR(AG28=0,AG28=""),"",AG28/AE28-1),0)</f>
        <v/>
      </c>
      <c r="AG28" s="888"/>
      <c r="AH28" s="434" t="str">
        <f t="shared" ref="AH28" si="108">IFERROR(IF(OR(AI28=0,AI28=""),"",AI28/AG28-1),0)</f>
        <v/>
      </c>
      <c r="AI28" s="888"/>
      <c r="AJ28" s="434" t="str">
        <f t="shared" ref="AJ28" si="109">IFERROR(IF(OR(AK28=0,AK28=""),"",AK28/AI28-1),0)</f>
        <v/>
      </c>
      <c r="AK28" s="888"/>
      <c r="AL28" s="434" t="str">
        <f t="shared" ref="AL28" si="110">IFERROR(IF(OR(AM28=0,AM28=""),"",AM28/AK28-1),0)</f>
        <v/>
      </c>
      <c r="AM28" s="888"/>
      <c r="AN28" s="434" t="str">
        <f t="shared" ref="AN28" si="111">IFERROR(IF(OR(AO28=0,AO28=""),"",AO28/AM28-1),0)</f>
        <v/>
      </c>
      <c r="AO28" s="888"/>
      <c r="AP28" s="434" t="str">
        <f t="shared" ref="AP28" si="112">IFERROR(IF(OR(AQ28=0,AQ28=""),"",AQ28/AO28-1),0)</f>
        <v/>
      </c>
      <c r="AQ28" s="888"/>
      <c r="AR28" s="434" t="str">
        <f t="shared" ref="AR28" si="113">IFERROR(IF(OR(AS28=0,AS28=""),"",AS28/AQ28-1),0)</f>
        <v/>
      </c>
      <c r="AS28" s="888"/>
      <c r="AT28" s="434" t="str">
        <f t="shared" ref="AT28" si="114">IFERROR(IF(OR(AU28=0,AU28=""),"",AU28/AS28-1),0)</f>
        <v/>
      </c>
      <c r="AU28" s="888"/>
      <c r="AV28" s="434" t="str">
        <f t="shared" ref="AV28" si="115">IFERROR(IF(OR(AW28=0,AW28=""),"",AW28/AU28-1),0)</f>
        <v/>
      </c>
      <c r="AW28" s="888"/>
      <c r="AX28" s="434" t="str">
        <f t="shared" si="97"/>
        <v/>
      </c>
    </row>
    <row r="29" spans="1:50" s="54" customFormat="1" ht="15" customHeight="1" x14ac:dyDescent="0.25">
      <c r="A29" s="62"/>
      <c r="B29" s="57" t="s">
        <v>201</v>
      </c>
      <c r="C29" s="889">
        <v>0</v>
      </c>
      <c r="D29" s="890">
        <v>0</v>
      </c>
      <c r="E29" s="462" t="str">
        <f>IFERROR(K29/(C29*D29*12),"")</f>
        <v/>
      </c>
      <c r="F29" s="546" t="str" cm="1">
        <f t="array" ref="F29">IFERROR(_xlfn.RRI(I29,K29,MAX(IF(MOD(COLUMN(K29:AW29)-COLUMN(K29),2)=0,K29:AW29))),"")</f>
        <v/>
      </c>
      <c r="G29" s="442" cm="1">
        <f t="array" ref="G29">SUM(IF(MOD(COLUMN(K29:AW29)-COLUMN(K29),2)=0,K29:AW29))</f>
        <v>0</v>
      </c>
      <c r="H29" s="445">
        <f>COUNTIF(K29:AX29,"&gt;10")</f>
        <v>0</v>
      </c>
      <c r="I29" s="445" cm="1">
        <f t="array" ref="I29">COUNT(IF(MOD(COLUMN(L29:AX29)-COLUMN(L29),2)=0,L29:AX29))</f>
        <v>0</v>
      </c>
      <c r="K29" s="888"/>
      <c r="L29" s="434" t="str">
        <f>IFERROR(IF(OR(M29=0,M29=""),"",M29/K29-1),0)</f>
        <v/>
      </c>
      <c r="M29" s="888"/>
      <c r="N29" s="434" t="str">
        <f t="shared" ref="N29" si="116">IFERROR(IF(OR(O29=0,O29=""),"",O29/M29-1),0)</f>
        <v/>
      </c>
      <c r="O29" s="888"/>
      <c r="P29" s="434" t="str">
        <f t="shared" ref="P29" si="117">IFERROR(IF(OR(Q29=0,Q29=""),"",Q29/O29-1),0)</f>
        <v/>
      </c>
      <c r="Q29" s="888"/>
      <c r="R29" s="434" t="str">
        <f t="shared" ref="R29" si="118">IFERROR(IF(OR(S29=0,S29=""),"",S29/Q29-1),0)</f>
        <v/>
      </c>
      <c r="S29" s="888"/>
      <c r="T29" s="434" t="str">
        <f t="shared" ref="T29" si="119">IFERROR(IF(OR(U29=0,U29=""),"",U29/S29-1),0)</f>
        <v/>
      </c>
      <c r="U29" s="888"/>
      <c r="V29" s="434" t="str">
        <f t="shared" ref="V29" si="120">IFERROR(IF(OR(W29=0,W29=""),"",W29/U29-1),0)</f>
        <v/>
      </c>
      <c r="W29" s="888"/>
      <c r="X29" s="434" t="str">
        <f t="shared" ref="X29" si="121">IFERROR(IF(OR(Y29=0,Y29=""),"",Y29/W29-1),0)</f>
        <v/>
      </c>
      <c r="Y29" s="888"/>
      <c r="Z29" s="434" t="str">
        <f t="shared" ref="Z29" si="122">IFERROR(IF(OR(AA29=0,AA29=""),"",AA29/Y29-1),0)</f>
        <v/>
      </c>
      <c r="AA29" s="888"/>
      <c r="AB29" s="434" t="str">
        <f t="shared" ref="AB29" si="123">IFERROR(IF(OR(AC29=0,AC29=""),"",AC29/AA29-1),0)</f>
        <v/>
      </c>
      <c r="AC29" s="888"/>
      <c r="AD29" s="434" t="str">
        <f t="shared" ref="AD29" si="124">IFERROR(IF(OR(AE29=0,AE29=""),"",AE29/AC29-1),0)</f>
        <v/>
      </c>
      <c r="AE29" s="888"/>
      <c r="AF29" s="434" t="str">
        <f t="shared" ref="AF29" si="125">IFERROR(IF(OR(AG29=0,AG29=""),"",AG29/AE29-1),0)</f>
        <v/>
      </c>
      <c r="AG29" s="888"/>
      <c r="AH29" s="434" t="str">
        <f t="shared" ref="AH29" si="126">IFERROR(IF(OR(AI29=0,AI29=""),"",AI29/AG29-1),0)</f>
        <v/>
      </c>
      <c r="AI29" s="888"/>
      <c r="AJ29" s="434" t="str">
        <f t="shared" ref="AJ29" si="127">IFERROR(IF(OR(AK29=0,AK29=""),"",AK29/AI29-1),0)</f>
        <v/>
      </c>
      <c r="AK29" s="888"/>
      <c r="AL29" s="434" t="str">
        <f t="shared" ref="AL29" si="128">IFERROR(IF(OR(AM29=0,AM29=""),"",AM29/AK29-1),0)</f>
        <v/>
      </c>
      <c r="AM29" s="888"/>
      <c r="AN29" s="434" t="str">
        <f t="shared" ref="AN29" si="129">IFERROR(IF(OR(AO29=0,AO29=""),"",AO29/AM29-1),0)</f>
        <v/>
      </c>
      <c r="AO29" s="888"/>
      <c r="AP29" s="434" t="str">
        <f t="shared" ref="AP29" si="130">IFERROR(IF(OR(AQ29=0,AQ29=""),"",AQ29/AO29-1),0)</f>
        <v/>
      </c>
      <c r="AQ29" s="888"/>
      <c r="AR29" s="434" t="str">
        <f t="shared" ref="AR29" si="131">IFERROR(IF(OR(AS29=0,AS29=""),"",AS29/AQ29-1),0)</f>
        <v/>
      </c>
      <c r="AS29" s="888"/>
      <c r="AT29" s="434" t="str">
        <f t="shared" ref="AT29" si="132">IFERROR(IF(OR(AU29=0,AU29=""),"",AU29/AS29-1),0)</f>
        <v/>
      </c>
      <c r="AU29" s="888"/>
      <c r="AV29" s="434" t="str">
        <f t="shared" ref="AV29" si="133">IFERROR(IF(OR(AW29=0,AW29=""),"",AW29/AU29-1),0)</f>
        <v/>
      </c>
      <c r="AW29" s="888"/>
      <c r="AX29" s="434" t="str">
        <f t="shared" si="97"/>
        <v/>
      </c>
    </row>
    <row r="30" spans="1:50" s="54" customFormat="1" ht="15" customHeight="1" thickBot="1" x14ac:dyDescent="0.3">
      <c r="A30" s="62"/>
      <c r="B30" s="57" t="s">
        <v>202</v>
      </c>
      <c r="C30" s="891">
        <v>0</v>
      </c>
      <c r="D30" s="892">
        <v>0</v>
      </c>
      <c r="E30" s="462" t="str">
        <f>IFERROR(K30/(C30*D30*12),"")</f>
        <v/>
      </c>
      <c r="F30" s="546" t="str" cm="1">
        <f t="array" ref="F30">IFERROR(_xlfn.RRI(I30,K30,MAX(IF(MOD(COLUMN(K30:AW30)-COLUMN(K30),2)=0,K30:AW30))),"")</f>
        <v/>
      </c>
      <c r="G30" s="442" cm="1">
        <f t="array" ref="G30">SUM(IF(MOD(COLUMN(K30:AW30)-COLUMN(K30),2)=0,K30:AW30))</f>
        <v>0</v>
      </c>
      <c r="H30" s="445">
        <f>COUNTIF(K30:AX30,"&gt;10")</f>
        <v>0</v>
      </c>
      <c r="I30" s="445" cm="1">
        <f t="array" ref="I30">COUNT(IF(MOD(COLUMN(L30:AX30)-COLUMN(L30),2)=0,L30:AX30))</f>
        <v>0</v>
      </c>
      <c r="K30" s="888"/>
      <c r="L30" s="434" t="str">
        <f>IFERROR(IF(OR(M30=0,M30=""),"",M30/K30-1),0)</f>
        <v/>
      </c>
      <c r="M30" s="888"/>
      <c r="N30" s="434" t="str">
        <f t="shared" ref="N30" si="134">IFERROR(IF(OR(O30=0,O30=""),"",O30/M30-1),0)</f>
        <v/>
      </c>
      <c r="O30" s="888"/>
      <c r="P30" s="434" t="str">
        <f t="shared" ref="P30" si="135">IFERROR(IF(OR(Q30=0,Q30=""),"",Q30/O30-1),0)</f>
        <v/>
      </c>
      <c r="Q30" s="888"/>
      <c r="R30" s="434" t="str">
        <f t="shared" ref="R30" si="136">IFERROR(IF(OR(S30=0,S30=""),"",S30/Q30-1),0)</f>
        <v/>
      </c>
      <c r="S30" s="888"/>
      <c r="T30" s="434" t="str">
        <f t="shared" ref="T30" si="137">IFERROR(IF(OR(U30=0,U30=""),"",U30/S30-1),0)</f>
        <v/>
      </c>
      <c r="U30" s="888"/>
      <c r="V30" s="434" t="str">
        <f t="shared" ref="V30" si="138">IFERROR(IF(OR(W30=0,W30=""),"",W30/U30-1),0)</f>
        <v/>
      </c>
      <c r="W30" s="888"/>
      <c r="X30" s="434" t="str">
        <f t="shared" ref="X30" si="139">IFERROR(IF(OR(Y30=0,Y30=""),"",Y30/W30-1),0)</f>
        <v/>
      </c>
      <c r="Y30" s="888"/>
      <c r="Z30" s="434" t="str">
        <f t="shared" ref="Z30" si="140">IFERROR(IF(OR(AA30=0,AA30=""),"",AA30/Y30-1),0)</f>
        <v/>
      </c>
      <c r="AA30" s="888"/>
      <c r="AB30" s="434" t="str">
        <f t="shared" ref="AB30" si="141">IFERROR(IF(OR(AC30=0,AC30=""),"",AC30/AA30-1),0)</f>
        <v/>
      </c>
      <c r="AC30" s="888"/>
      <c r="AD30" s="434" t="str">
        <f t="shared" ref="AD30" si="142">IFERROR(IF(OR(AE30=0,AE30=""),"",AE30/AC30-1),0)</f>
        <v/>
      </c>
      <c r="AE30" s="888"/>
      <c r="AF30" s="434" t="str">
        <f t="shared" ref="AF30" si="143">IFERROR(IF(OR(AG30=0,AG30=""),"",AG30/AE30-1),0)</f>
        <v/>
      </c>
      <c r="AG30" s="888"/>
      <c r="AH30" s="434" t="str">
        <f t="shared" ref="AH30" si="144">IFERROR(IF(OR(AI30=0,AI30=""),"",AI30/AG30-1),0)</f>
        <v/>
      </c>
      <c r="AI30" s="888"/>
      <c r="AJ30" s="434" t="str">
        <f t="shared" ref="AJ30" si="145">IFERROR(IF(OR(AK30=0,AK30=""),"",AK30/AI30-1),0)</f>
        <v/>
      </c>
      <c r="AK30" s="888"/>
      <c r="AL30" s="434" t="str">
        <f t="shared" ref="AL30" si="146">IFERROR(IF(OR(AM30=0,AM30=""),"",AM30/AK30-1),0)</f>
        <v/>
      </c>
      <c r="AM30" s="888"/>
      <c r="AN30" s="434" t="str">
        <f t="shared" ref="AN30" si="147">IFERROR(IF(OR(AO30=0,AO30=""),"",AO30/AM30-1),0)</f>
        <v/>
      </c>
      <c r="AO30" s="888"/>
      <c r="AP30" s="434" t="str">
        <f t="shared" ref="AP30" si="148">IFERROR(IF(OR(AQ30=0,AQ30=""),"",AQ30/AO30-1),0)</f>
        <v/>
      </c>
      <c r="AQ30" s="888"/>
      <c r="AR30" s="434" t="str">
        <f t="shared" ref="AR30" si="149">IFERROR(IF(OR(AS30=0,AS30=""),"",AS30/AQ30-1),0)</f>
        <v/>
      </c>
      <c r="AS30" s="888"/>
      <c r="AT30" s="434" t="str">
        <f t="shared" ref="AT30" si="150">IFERROR(IF(OR(AU30=0,AU30=""),"",AU30/AS30-1),0)</f>
        <v/>
      </c>
      <c r="AU30" s="888"/>
      <c r="AV30" s="434" t="str">
        <f t="shared" ref="AV30" si="151">IFERROR(IF(OR(AW30=0,AW30=""),"",AW30/AU30-1),0)</f>
        <v/>
      </c>
      <c r="AW30" s="888"/>
      <c r="AX30" s="434" t="str">
        <f t="shared" si="97"/>
        <v/>
      </c>
    </row>
    <row r="31" spans="1:50" s="54" customFormat="1" ht="15" customHeight="1" x14ac:dyDescent="0.25">
      <c r="B31" s="455" t="s">
        <v>203</v>
      </c>
      <c r="C31" s="456" t="e">
        <f>SUM(K27:K30)/12/'Dev Program'!$C$62</f>
        <v>#DIV/0!</v>
      </c>
      <c r="D31" s="457">
        <f>SUM(D27:D30)</f>
        <v>0</v>
      </c>
      <c r="E31" s="463" t="e">
        <f>K31/(SUMPRODUCT(C27:C30,D27:D30)*12)</f>
        <v>#VALUE!</v>
      </c>
      <c r="F31" s="549" t="str" cm="1">
        <f t="array" ref="F31">IFERROR(_xlfn.RRI(I31,K31,MAX(IF(MOD(COLUMN(K31:AW31)-COLUMN(K31),2)=0,K31:AW31))),"")</f>
        <v/>
      </c>
      <c r="G31" s="457">
        <f>SUM(G27:G30)</f>
        <v>0</v>
      </c>
      <c r="H31" s="459">
        <f>MAX(H27:H30)</f>
        <v>0</v>
      </c>
      <c r="I31" s="459" cm="1">
        <f t="array" ref="I31">COUNT(IF(MOD(COLUMN(L31:AX31)-COLUMN(L31),2)=0,L31:AX31))</f>
        <v>0</v>
      </c>
      <c r="J31" s="457"/>
      <c r="K31" s="460" t="str">
        <f>IF(SUM(K27:K30)=0,"",SUM(K27:K30))</f>
        <v/>
      </c>
      <c r="L31" s="461" t="str">
        <f>IFERROR(IF(OR(M31=0,M31=""),"",M31/K31-1),0)</f>
        <v/>
      </c>
      <c r="M31" s="460" t="str">
        <f>IF(SUM(M27:M30)=0,"",SUM(M27:M30))</f>
        <v/>
      </c>
      <c r="N31" s="461" t="str">
        <f>IFERROR(IF(OR(O31=0,O31=""),"",O31/M31-1),0)</f>
        <v/>
      </c>
      <c r="O31" s="460" t="str">
        <f>IF(SUM(O27:O30)=0,"",SUM(O27:O30))</f>
        <v/>
      </c>
      <c r="P31" s="461" t="str">
        <f>IFERROR(IF(OR(Q31=0,Q31=""),"",Q31/O31-1),0)</f>
        <v/>
      </c>
      <c r="Q31" s="460" t="str">
        <f>IF(SUM(Q27:Q30)=0,"",SUM(Q27:Q30))</f>
        <v/>
      </c>
      <c r="R31" s="461" t="str">
        <f>IFERROR(IF(OR(S31=0,S31=""),"",S31/Q31-1),0)</f>
        <v/>
      </c>
      <c r="S31" s="460" t="str">
        <f>IF(SUM(S27:S30)=0,"",SUM(S27:S30))</f>
        <v/>
      </c>
      <c r="T31" s="461" t="str">
        <f>IFERROR(IF(OR(U31=0,U31=""),"",U31/S31-1),0)</f>
        <v/>
      </c>
      <c r="U31" s="460" t="str">
        <f>IF(SUM(U27:U30)=0,"",SUM(U27:U30))</f>
        <v/>
      </c>
      <c r="V31" s="461" t="str">
        <f>IFERROR(IF(OR(W31=0,W31=""),"",W31/U31-1),0)</f>
        <v/>
      </c>
      <c r="W31" s="460" t="str">
        <f>IF(SUM(W27:W30)=0,"",SUM(W27:W30))</f>
        <v/>
      </c>
      <c r="X31" s="461" t="str">
        <f>IFERROR(IF(OR(Y31=0,Y31=""),"",Y31/W31-1),0)</f>
        <v/>
      </c>
      <c r="Y31" s="460" t="str">
        <f>IF(SUM(Y27:Y30)=0,"",SUM(Y27:Y30))</f>
        <v/>
      </c>
      <c r="Z31" s="461" t="str">
        <f>IFERROR(IF(OR(AA31=0,AA31=""),"",AA31/Y31-1),0)</f>
        <v/>
      </c>
      <c r="AA31" s="460" t="str">
        <f>IF(SUM(AA27:AA30)=0,"",SUM(AA27:AA30))</f>
        <v/>
      </c>
      <c r="AB31" s="461" t="str">
        <f>IFERROR(IF(OR(AC31=0,AC31=""),"",AC31/AA31-1),0)</f>
        <v/>
      </c>
      <c r="AC31" s="460" t="str">
        <f>IF(SUM(AC27:AC30)=0,"",SUM(AC27:AC30))</f>
        <v/>
      </c>
      <c r="AD31" s="461" t="str">
        <f>IFERROR(IF(OR(AE31=0,AE31=""),"",AE31/AC31-1),0)</f>
        <v/>
      </c>
      <c r="AE31" s="460" t="str">
        <f>IF(SUM(AE27:AE30)=0,"",SUM(AE27:AE30))</f>
        <v/>
      </c>
      <c r="AF31" s="461" t="str">
        <f>IFERROR(IF(OR(AG31=0,AG31=""),"",AG31/AE31-1),0)</f>
        <v/>
      </c>
      <c r="AG31" s="460" t="str">
        <f>IF(SUM(AG27:AG30)=0,"",SUM(AG27:AG30))</f>
        <v/>
      </c>
      <c r="AH31" s="461" t="str">
        <f>IFERROR(IF(OR(AI31=0,AI31=""),"",AI31/AG31-1),0)</f>
        <v/>
      </c>
      <c r="AI31" s="460" t="str">
        <f>IF(SUM(AI27:AI30)=0,"",SUM(AI27:AI30))</f>
        <v/>
      </c>
      <c r="AJ31" s="461" t="str">
        <f>IFERROR(IF(OR(AK31=0,AK31=""),"",AK31/AI31-1),0)</f>
        <v/>
      </c>
      <c r="AK31" s="460" t="str">
        <f>IF(SUM(AK27:AK30)=0,"",SUM(AK27:AK30))</f>
        <v/>
      </c>
      <c r="AL31" s="461" t="str">
        <f>IFERROR(IF(OR(AM31=0,AM31=""),"",AM31/AK31-1),0)</f>
        <v/>
      </c>
      <c r="AM31" s="460" t="str">
        <f>IF(SUM(AM27:AM30)=0,"",SUM(AM27:AM30))</f>
        <v/>
      </c>
      <c r="AN31" s="461" t="str">
        <f>IFERROR(IF(OR(AO31=0,AO31=""),"",AO31/AM31-1),0)</f>
        <v/>
      </c>
      <c r="AO31" s="460" t="str">
        <f>IF(SUM(AO27:AO30)=0,"",SUM(AO27:AO30))</f>
        <v/>
      </c>
      <c r="AP31" s="461" t="str">
        <f t="shared" ref="AP31:AX31" si="152">IFERROR(IF(OR(AQ31=0,AQ31=""),"",AQ31/AO31-1),0)</f>
        <v/>
      </c>
      <c r="AQ31" s="460" t="str">
        <f>IF(SUM(AQ27:AQ30)=0,"",SUM(AQ27:AQ30))</f>
        <v/>
      </c>
      <c r="AR31" s="461" t="str">
        <f t="shared" si="152"/>
        <v/>
      </c>
      <c r="AS31" s="460" t="str">
        <f>IF(SUM(AS27:AS30)=0,"",SUM(AS27:AS30))</f>
        <v/>
      </c>
      <c r="AT31" s="461" t="str">
        <f t="shared" si="152"/>
        <v/>
      </c>
      <c r="AU31" s="460" t="str">
        <f>IF(SUM(AU27:AU30)=0,"",SUM(AU27:AU30))</f>
        <v/>
      </c>
      <c r="AV31" s="461" t="str">
        <f t="shared" si="152"/>
        <v/>
      </c>
      <c r="AW31" s="460" t="str">
        <f>IF(SUM(AW27:AW30)=0,"",SUM(AW27:AW30))</f>
        <v/>
      </c>
      <c r="AX31" s="461" t="str">
        <f t="shared" si="152"/>
        <v/>
      </c>
    </row>
    <row r="32" spans="1:50" s="54" customFormat="1" ht="15" customHeight="1" x14ac:dyDescent="0.25">
      <c r="B32" s="57"/>
      <c r="E32" s="449"/>
      <c r="F32" s="547"/>
      <c r="H32" s="445"/>
      <c r="I32" s="445"/>
      <c r="J32" s="60"/>
      <c r="K32" s="454"/>
      <c r="L32" s="435"/>
      <c r="M32" s="395"/>
      <c r="N32" s="396"/>
      <c r="O32" s="395"/>
      <c r="P32" s="396"/>
      <c r="Q32" s="395"/>
      <c r="R32" s="396"/>
      <c r="S32" s="395"/>
      <c r="T32" s="396"/>
      <c r="U32" s="395"/>
      <c r="V32" s="396"/>
      <c r="W32" s="395"/>
      <c r="X32" s="396"/>
      <c r="Y32" s="395"/>
      <c r="Z32" s="396"/>
      <c r="AA32" s="395"/>
      <c r="AB32" s="396"/>
      <c r="AC32" s="395"/>
      <c r="AD32" s="396"/>
      <c r="AE32" s="395"/>
      <c r="AF32" s="396"/>
      <c r="AG32" s="395"/>
      <c r="AH32" s="396"/>
      <c r="AI32" s="395"/>
      <c r="AJ32" s="396"/>
      <c r="AK32" s="395"/>
      <c r="AL32" s="396"/>
      <c r="AM32" s="395"/>
      <c r="AN32" s="396"/>
      <c r="AO32" s="395"/>
      <c r="AP32" s="396"/>
      <c r="AQ32" s="395"/>
      <c r="AR32" s="396"/>
      <c r="AS32" s="395"/>
      <c r="AT32" s="396"/>
      <c r="AU32" s="395"/>
      <c r="AV32" s="396"/>
      <c r="AW32" s="395"/>
      <c r="AX32" s="396"/>
    </row>
    <row r="33" spans="2:50" s="54" customFormat="1" ht="15" customHeight="1" x14ac:dyDescent="0.25">
      <c r="B33" s="510" t="s">
        <v>204</v>
      </c>
      <c r="C33" s="59" t="s">
        <v>196</v>
      </c>
      <c r="D33" s="59" t="s">
        <v>205</v>
      </c>
      <c r="E33" s="450" t="s">
        <v>206</v>
      </c>
      <c r="F33" s="548"/>
      <c r="G33" s="59"/>
      <c r="H33" s="446"/>
      <c r="I33" s="445"/>
      <c r="J33" s="60"/>
      <c r="K33" s="395"/>
      <c r="L33" s="435"/>
      <c r="M33" s="395"/>
      <c r="N33" s="396"/>
      <c r="O33" s="395"/>
      <c r="P33" s="396"/>
      <c r="Q33" s="395"/>
      <c r="R33" s="396"/>
      <c r="S33" s="395"/>
      <c r="T33" s="396"/>
      <c r="U33" s="395"/>
      <c r="V33" s="396"/>
      <c r="W33" s="395"/>
      <c r="X33" s="396"/>
      <c r="Y33" s="395"/>
      <c r="Z33" s="396"/>
      <c r="AA33" s="395"/>
      <c r="AB33" s="396"/>
      <c r="AC33" s="395"/>
      <c r="AD33" s="396"/>
      <c r="AE33" s="395"/>
      <c r="AF33" s="396"/>
      <c r="AG33" s="395"/>
      <c r="AH33" s="396"/>
      <c r="AI33" s="395"/>
      <c r="AJ33" s="396"/>
      <c r="AK33" s="395"/>
      <c r="AL33" s="396"/>
      <c r="AM33" s="395"/>
      <c r="AN33" s="396"/>
      <c r="AO33" s="395"/>
      <c r="AP33" s="396"/>
      <c r="AQ33" s="395"/>
      <c r="AR33" s="396"/>
      <c r="AS33" s="395"/>
      <c r="AT33" s="396"/>
      <c r="AU33" s="395"/>
      <c r="AV33" s="396"/>
      <c r="AW33" s="395"/>
      <c r="AX33" s="396"/>
    </row>
    <row r="34" spans="2:50" s="54" customFormat="1" ht="15" customHeight="1" x14ac:dyDescent="0.25">
      <c r="B34" s="57" t="s">
        <v>207</v>
      </c>
      <c r="C34" s="889">
        <v>0</v>
      </c>
      <c r="D34" s="464" t="e">
        <f>K34/C34/12</f>
        <v>#DIV/0!</v>
      </c>
      <c r="E34" s="466" t="e">
        <f>D34/'Dev Program'!$C$62</f>
        <v>#DIV/0!</v>
      </c>
      <c r="F34" s="546" t="str" cm="1">
        <f t="array" ref="F34">IFERROR(_xlfn.RRI(I34,K34,MAX(IF(MOD(COLUMN(K34:AW34)-COLUMN(K34),2)=0,K34:AW34))),"")</f>
        <v/>
      </c>
      <c r="G34" s="442" cm="1">
        <f t="array" ref="G34">SUM(IF(MOD(COLUMN(K34:AW34)-COLUMN(K34),2)=0,K34:AW34))</f>
        <v>0</v>
      </c>
      <c r="H34" s="445">
        <f>COUNTIF(K34:AX34,"&gt;10")</f>
        <v>0</v>
      </c>
      <c r="I34" s="445" cm="1">
        <f t="array" ref="I34">COUNT(IF(MOD(COLUMN(L34:AX34)-COLUMN(L34),2)=0,L34:AX34))</f>
        <v>0</v>
      </c>
      <c r="J34" s="60"/>
      <c r="K34" s="888">
        <v>0</v>
      </c>
      <c r="L34" s="434" t="str">
        <f>IFERROR(IF(OR(M34=0,M34=""),"",M34/K34-1),0)</f>
        <v/>
      </c>
      <c r="M34" s="888"/>
      <c r="N34" s="434" t="str">
        <f t="shared" ref="N34" si="153">IFERROR(IF(OR(O34=0,O34=""),"",O34/M34-1),0)</f>
        <v/>
      </c>
      <c r="O34" s="888"/>
      <c r="P34" s="434" t="str">
        <f t="shared" ref="P34" si="154">IFERROR(IF(OR(Q34=0,Q34=""),"",Q34/O34-1),0)</f>
        <v/>
      </c>
      <c r="Q34" s="888"/>
      <c r="R34" s="434" t="str">
        <f t="shared" ref="R34" si="155">IFERROR(IF(OR(S34=0,S34=""),"",S34/Q34-1),0)</f>
        <v/>
      </c>
      <c r="S34" s="888"/>
      <c r="T34" s="434" t="str">
        <f t="shared" ref="T34" si="156">IFERROR(IF(OR(U34=0,U34=""),"",U34/S34-1),0)</f>
        <v/>
      </c>
      <c r="U34" s="888"/>
      <c r="V34" s="434" t="str">
        <f t="shared" ref="V34" si="157">IFERROR(IF(OR(W34=0,W34=""),"",W34/U34-1),0)</f>
        <v/>
      </c>
      <c r="W34" s="888"/>
      <c r="X34" s="434" t="str">
        <f t="shared" ref="X34" si="158">IFERROR(IF(OR(Y34=0,Y34=""),"",Y34/W34-1),0)</f>
        <v/>
      </c>
      <c r="Y34" s="888"/>
      <c r="Z34" s="434" t="str">
        <f t="shared" ref="Z34" si="159">IFERROR(IF(OR(AA34=0,AA34=""),"",AA34/Y34-1),0)</f>
        <v/>
      </c>
      <c r="AA34" s="888"/>
      <c r="AB34" s="434" t="str">
        <f t="shared" ref="AB34" si="160">IFERROR(IF(OR(AC34=0,AC34=""),"",AC34/AA34-1),0)</f>
        <v/>
      </c>
      <c r="AC34" s="888"/>
      <c r="AD34" s="434" t="str">
        <f t="shared" ref="AD34" si="161">IFERROR(IF(OR(AE34=0,AE34=""),"",AE34/AC34-1),0)</f>
        <v/>
      </c>
      <c r="AE34" s="888"/>
      <c r="AF34" s="434" t="str">
        <f t="shared" ref="AF34" si="162">IFERROR(IF(OR(AG34=0,AG34=""),"",AG34/AE34-1),0)</f>
        <v/>
      </c>
      <c r="AG34" s="888"/>
      <c r="AH34" s="434" t="str">
        <f t="shared" ref="AH34" si="163">IFERROR(IF(OR(AI34=0,AI34=""),"",AI34/AG34-1),0)</f>
        <v/>
      </c>
      <c r="AI34" s="888"/>
      <c r="AJ34" s="434" t="str">
        <f t="shared" ref="AJ34" si="164">IFERROR(IF(OR(AK34=0,AK34=""),"",AK34/AI34-1),0)</f>
        <v/>
      </c>
      <c r="AK34" s="888"/>
      <c r="AL34" s="434" t="str">
        <f t="shared" ref="AL34" si="165">IFERROR(IF(OR(AM34=0,AM34=""),"",AM34/AK34-1),0)</f>
        <v/>
      </c>
      <c r="AM34" s="888"/>
      <c r="AN34" s="434" t="str">
        <f t="shared" ref="AN34" si="166">IFERROR(IF(OR(AO34=0,AO34=""),"",AO34/AM34-1),0)</f>
        <v/>
      </c>
      <c r="AO34" s="888"/>
      <c r="AP34" s="434" t="str">
        <f t="shared" ref="AP34" si="167">IFERROR(IF(OR(AQ34=0,AQ34=""),"",AQ34/AO34-1),0)</f>
        <v/>
      </c>
      <c r="AQ34" s="888"/>
      <c r="AR34" s="434" t="str">
        <f t="shared" ref="AR34" si="168">IFERROR(IF(OR(AS34=0,AS34=""),"",AS34/AQ34-1),0)</f>
        <v/>
      </c>
      <c r="AS34" s="888"/>
      <c r="AT34" s="434" t="str">
        <f t="shared" ref="AT34" si="169">IFERROR(IF(OR(AU34=0,AU34=""),"",AU34/AS34-1),0)</f>
        <v/>
      </c>
      <c r="AU34" s="888"/>
      <c r="AV34" s="434" t="str">
        <f t="shared" ref="AV34" si="170">IFERROR(IF(OR(AW34=0,AW34=""),"",AW34/AU34-1),0)</f>
        <v/>
      </c>
      <c r="AW34" s="888"/>
      <c r="AX34" s="434" t="str">
        <f t="shared" ref="AX34" si="171">IFERROR(IF(OR(AY34=0,AY34=""),"",AY34/AW34-1),0)</f>
        <v/>
      </c>
    </row>
    <row r="35" spans="2:50" s="54" customFormat="1" ht="15" customHeight="1" x14ac:dyDescent="0.25">
      <c r="B35" s="57" t="s">
        <v>208</v>
      </c>
      <c r="C35" s="889">
        <v>0</v>
      </c>
      <c r="D35" s="464" t="e">
        <f>K35/C35/12</f>
        <v>#DIV/0!</v>
      </c>
      <c r="E35" s="466" t="e">
        <f>D35/'Dev Program'!$C$62</f>
        <v>#DIV/0!</v>
      </c>
      <c r="F35" s="546" t="str" cm="1">
        <f t="array" ref="F35">IFERROR(_xlfn.RRI(I35,K35,MAX(IF(MOD(COLUMN(K35:AW35)-COLUMN(K35),2)=0,K35:AW35))),"")</f>
        <v/>
      </c>
      <c r="G35" s="442" cm="1">
        <f t="array" ref="G35">SUM(IF(MOD(COLUMN(K35:AW35)-COLUMN(K35),2)=0,K35:AW35))</f>
        <v>0</v>
      </c>
      <c r="H35" s="445">
        <f>COUNTIF(K35:AX35,"&gt;10")</f>
        <v>0</v>
      </c>
      <c r="I35" s="445" cm="1">
        <f t="array" ref="I35">COUNT(IF(MOD(COLUMN(L35:AX35)-COLUMN(L35),2)=0,L35:AX35))</f>
        <v>0</v>
      </c>
      <c r="J35" s="60"/>
      <c r="K35" s="888">
        <v>0</v>
      </c>
      <c r="L35" s="434" t="str">
        <f>IFERROR(IF(OR(M35=0,M35=""),"",M35/K35-1),0)</f>
        <v/>
      </c>
      <c r="M35" s="888"/>
      <c r="N35" s="434" t="str">
        <f t="shared" ref="N35" si="172">IFERROR(IF(OR(O35=0,O35=""),"",O35/M35-1),0)</f>
        <v/>
      </c>
      <c r="O35" s="888"/>
      <c r="P35" s="434" t="str">
        <f t="shared" ref="P35" si="173">IFERROR(IF(OR(Q35=0,Q35=""),"",Q35/O35-1),0)</f>
        <v/>
      </c>
      <c r="Q35" s="888"/>
      <c r="R35" s="434" t="str">
        <f t="shared" ref="R35" si="174">IFERROR(IF(OR(S35=0,S35=""),"",S35/Q35-1),0)</f>
        <v/>
      </c>
      <c r="S35" s="888"/>
      <c r="T35" s="434" t="str">
        <f t="shared" ref="T35" si="175">IFERROR(IF(OR(U35=0,U35=""),"",U35/S35-1),0)</f>
        <v/>
      </c>
      <c r="U35" s="888"/>
      <c r="V35" s="434" t="str">
        <f t="shared" ref="V35" si="176">IFERROR(IF(OR(W35=0,W35=""),"",W35/U35-1),0)</f>
        <v/>
      </c>
      <c r="W35" s="888"/>
      <c r="X35" s="434" t="str">
        <f t="shared" ref="X35" si="177">IFERROR(IF(OR(Y35=0,Y35=""),"",Y35/W35-1),0)</f>
        <v/>
      </c>
      <c r="Y35" s="888"/>
      <c r="Z35" s="434" t="str">
        <f t="shared" ref="Z35" si="178">IFERROR(IF(OR(AA35=0,AA35=""),"",AA35/Y35-1),0)</f>
        <v/>
      </c>
      <c r="AA35" s="888"/>
      <c r="AB35" s="434" t="str">
        <f t="shared" ref="AB35" si="179">IFERROR(IF(OR(AC35=0,AC35=""),"",AC35/AA35-1),0)</f>
        <v/>
      </c>
      <c r="AC35" s="888"/>
      <c r="AD35" s="434" t="str">
        <f t="shared" ref="AD35" si="180">IFERROR(IF(OR(AE35=0,AE35=""),"",AE35/AC35-1),0)</f>
        <v/>
      </c>
      <c r="AE35" s="888"/>
      <c r="AF35" s="434" t="str">
        <f t="shared" ref="AF35" si="181">IFERROR(IF(OR(AG35=0,AG35=""),"",AG35/AE35-1),0)</f>
        <v/>
      </c>
      <c r="AG35" s="888"/>
      <c r="AH35" s="434" t="str">
        <f t="shared" ref="AH35" si="182">IFERROR(IF(OR(AI35=0,AI35=""),"",AI35/AG35-1),0)</f>
        <v/>
      </c>
      <c r="AI35" s="888"/>
      <c r="AJ35" s="434" t="str">
        <f t="shared" ref="AJ35" si="183">IFERROR(IF(OR(AK35=0,AK35=""),"",AK35/AI35-1),0)</f>
        <v/>
      </c>
      <c r="AK35" s="888"/>
      <c r="AL35" s="434" t="str">
        <f t="shared" ref="AL35" si="184">IFERROR(IF(OR(AM35=0,AM35=""),"",AM35/AK35-1),0)</f>
        <v/>
      </c>
      <c r="AM35" s="888"/>
      <c r="AN35" s="434" t="str">
        <f t="shared" ref="AN35" si="185">IFERROR(IF(OR(AO35=0,AO35=""),"",AO35/AM35-1),0)</f>
        <v/>
      </c>
      <c r="AO35" s="888"/>
      <c r="AP35" s="434" t="str">
        <f t="shared" ref="AP35" si="186">IFERROR(IF(OR(AQ35=0,AQ35=""),"",AQ35/AO35-1),0)</f>
        <v/>
      </c>
      <c r="AQ35" s="888"/>
      <c r="AR35" s="434" t="str">
        <f t="shared" ref="AR35" si="187">IFERROR(IF(OR(AS35=0,AS35=""),"",AS35/AQ35-1),0)</f>
        <v/>
      </c>
      <c r="AS35" s="888"/>
      <c r="AT35" s="434" t="str">
        <f t="shared" ref="AT35" si="188">IFERROR(IF(OR(AU35=0,AU35=""),"",AU35/AS35-1),0)</f>
        <v/>
      </c>
      <c r="AU35" s="888"/>
      <c r="AV35" s="434" t="str">
        <f t="shared" ref="AV35" si="189">IFERROR(IF(OR(AW35=0,AW35=""),"",AW35/AU35-1),0)</f>
        <v/>
      </c>
      <c r="AW35" s="888"/>
      <c r="AX35" s="434" t="str">
        <f t="shared" ref="AX35" si="190">IFERROR(IF(OR(AY35=0,AY35=""),"",AY35/AW35-1),0)</f>
        <v/>
      </c>
    </row>
    <row r="36" spans="2:50" s="54" customFormat="1" ht="15" customHeight="1" thickBot="1" x14ac:dyDescent="0.3">
      <c r="B36" s="63" t="s">
        <v>209</v>
      </c>
      <c r="C36" s="893">
        <v>0</v>
      </c>
      <c r="D36" s="465" t="e">
        <f>K36/C36/12</f>
        <v>#DIV/0!</v>
      </c>
      <c r="E36" s="466" t="e">
        <f>D36/'Dev Program'!$C$62</f>
        <v>#DIV/0!</v>
      </c>
      <c r="F36" s="546" t="str" cm="1">
        <f t="array" ref="F36">IFERROR(_xlfn.RRI(I36,K36,MAX(IF(MOD(COLUMN(K36:AW36)-COLUMN(K36),2)=0,K36:AW36))),"")</f>
        <v/>
      </c>
      <c r="G36" s="442" cm="1">
        <f t="array" ref="G36">SUM(IF(MOD(COLUMN(K36:AW36)-COLUMN(K36),2)=0,K36:AW36))</f>
        <v>0</v>
      </c>
      <c r="H36" s="445">
        <f>COUNTIF(K36:AX36,"&gt;10")</f>
        <v>0</v>
      </c>
      <c r="I36" s="445" cm="1">
        <f t="array" ref="I36">COUNT(IF(MOD(COLUMN(L36:AX36)-COLUMN(L36),2)=0,L36:AX36))</f>
        <v>0</v>
      </c>
      <c r="J36" s="60"/>
      <c r="K36" s="888">
        <v>0</v>
      </c>
      <c r="L36" s="434" t="str">
        <f>IFERROR(IF(OR(M36=0,M36=""),"",M36/K36-1),0)</f>
        <v/>
      </c>
      <c r="M36" s="888"/>
      <c r="N36" s="434" t="str">
        <f t="shared" ref="N36" si="191">IFERROR(IF(OR(O36=0,O36=""),"",O36/M36-1),0)</f>
        <v/>
      </c>
      <c r="O36" s="888"/>
      <c r="P36" s="434" t="str">
        <f t="shared" ref="P36" si="192">IFERROR(IF(OR(Q36=0,Q36=""),"",Q36/O36-1),0)</f>
        <v/>
      </c>
      <c r="Q36" s="888"/>
      <c r="R36" s="434" t="str">
        <f t="shared" ref="R36" si="193">IFERROR(IF(OR(S36=0,S36=""),"",S36/Q36-1),0)</f>
        <v/>
      </c>
      <c r="S36" s="888"/>
      <c r="T36" s="434" t="str">
        <f t="shared" ref="T36" si="194">IFERROR(IF(OR(U36=0,U36=""),"",U36/S36-1),0)</f>
        <v/>
      </c>
      <c r="U36" s="888"/>
      <c r="V36" s="434" t="str">
        <f t="shared" ref="V36" si="195">IFERROR(IF(OR(W36=0,W36=""),"",W36/U36-1),0)</f>
        <v/>
      </c>
      <c r="W36" s="888"/>
      <c r="X36" s="434" t="str">
        <f t="shared" ref="X36" si="196">IFERROR(IF(OR(Y36=0,Y36=""),"",Y36/W36-1),0)</f>
        <v/>
      </c>
      <c r="Y36" s="888"/>
      <c r="Z36" s="434" t="str">
        <f t="shared" ref="Z36" si="197">IFERROR(IF(OR(AA36=0,AA36=""),"",AA36/Y36-1),0)</f>
        <v/>
      </c>
      <c r="AA36" s="888"/>
      <c r="AB36" s="434" t="str">
        <f t="shared" ref="AB36" si="198">IFERROR(IF(OR(AC36=0,AC36=""),"",AC36/AA36-1),0)</f>
        <v/>
      </c>
      <c r="AC36" s="888"/>
      <c r="AD36" s="434" t="str">
        <f t="shared" ref="AD36" si="199">IFERROR(IF(OR(AE36=0,AE36=""),"",AE36/AC36-1),0)</f>
        <v/>
      </c>
      <c r="AE36" s="888"/>
      <c r="AF36" s="434" t="str">
        <f t="shared" ref="AF36" si="200">IFERROR(IF(OR(AG36=0,AG36=""),"",AG36/AE36-1),0)</f>
        <v/>
      </c>
      <c r="AG36" s="888"/>
      <c r="AH36" s="434" t="str">
        <f t="shared" ref="AH36" si="201">IFERROR(IF(OR(AI36=0,AI36=""),"",AI36/AG36-1),0)</f>
        <v/>
      </c>
      <c r="AI36" s="888"/>
      <c r="AJ36" s="434" t="str">
        <f t="shared" ref="AJ36" si="202">IFERROR(IF(OR(AK36=0,AK36=""),"",AK36/AI36-1),0)</f>
        <v/>
      </c>
      <c r="AK36" s="888"/>
      <c r="AL36" s="434" t="str">
        <f t="shared" ref="AL36" si="203">IFERROR(IF(OR(AM36=0,AM36=""),"",AM36/AK36-1),0)</f>
        <v/>
      </c>
      <c r="AM36" s="888"/>
      <c r="AN36" s="434" t="str">
        <f t="shared" ref="AN36" si="204">IFERROR(IF(OR(AO36=0,AO36=""),"",AO36/AM36-1),0)</f>
        <v/>
      </c>
      <c r="AO36" s="888"/>
      <c r="AP36" s="434" t="str">
        <f t="shared" ref="AP36" si="205">IFERROR(IF(OR(AQ36=0,AQ36=""),"",AQ36/AO36-1),0)</f>
        <v/>
      </c>
      <c r="AQ36" s="888"/>
      <c r="AR36" s="434" t="str">
        <f t="shared" ref="AR36" si="206">IFERROR(IF(OR(AS36=0,AS36=""),"",AS36/AQ36-1),0)</f>
        <v/>
      </c>
      <c r="AS36" s="888"/>
      <c r="AT36" s="434" t="str">
        <f t="shared" ref="AT36" si="207">IFERROR(IF(OR(AU36=0,AU36=""),"",AU36/AS36-1),0)</f>
        <v/>
      </c>
      <c r="AU36" s="888"/>
      <c r="AV36" s="434" t="str">
        <f t="shared" ref="AV36" si="208">IFERROR(IF(OR(AW36=0,AW36=""),"",AW36/AU36-1),0)</f>
        <v/>
      </c>
      <c r="AW36" s="888"/>
      <c r="AX36" s="434" t="str">
        <f t="shared" ref="AX36:AX37" si="209">IFERROR(IF(OR(AY36=0,AY36=""),"",AY36/AW36-1),0)</f>
        <v/>
      </c>
    </row>
    <row r="37" spans="2:50" s="54" customFormat="1" ht="15" customHeight="1" x14ac:dyDescent="0.25">
      <c r="B37" s="455" t="s">
        <v>210</v>
      </c>
      <c r="C37" s="456" t="e">
        <f>K37/D37/12</f>
        <v>#VALUE!</v>
      </c>
      <c r="D37" s="457" t="e">
        <f>SUM(D34:D36)</f>
        <v>#DIV/0!</v>
      </c>
      <c r="E37" s="463" t="e">
        <f>D37/'Dev Program'!$C$62</f>
        <v>#DIV/0!</v>
      </c>
      <c r="F37" s="549" t="str" cm="1">
        <f t="array" ref="F37">IFERROR(_xlfn.RRI(I37,K37,MAX(IF(MOD(COLUMN(K37:AW37)-COLUMN(K37),2)=0,K37:AW37))),"")</f>
        <v/>
      </c>
      <c r="G37" s="457">
        <f>SUM(G34:G36)</f>
        <v>0</v>
      </c>
      <c r="H37" s="459">
        <f>MAX(H34:H36)</f>
        <v>0</v>
      </c>
      <c r="I37" s="459" cm="1">
        <f t="array" ref="I37">COUNT(IF(MOD(COLUMN(L37:AX37)-COLUMN(L37),2)=0,L37:AX37))</f>
        <v>0</v>
      </c>
      <c r="J37" s="457"/>
      <c r="K37" s="460" t="str">
        <f>IF(SUM(K34:K36)=0,"",SUM(K34:K36))</f>
        <v/>
      </c>
      <c r="L37" s="461" t="str">
        <f>IFERROR(IF(OR(M37=0,M37=""),"",M37/K37-1),0)</f>
        <v/>
      </c>
      <c r="M37" s="460" t="str">
        <f>IF(SUM(M34:M36)=0,"",SUM(M34:M36))</f>
        <v/>
      </c>
      <c r="N37" s="461" t="str">
        <f>IFERROR(IF(OR(O37=0,O37=""),"",O37/M37-1),0)</f>
        <v/>
      </c>
      <c r="O37" s="460" t="str">
        <f t="shared" ref="O37" si="210">IF(SUM(O34:O36)=0,"",SUM(O34:O36))</f>
        <v/>
      </c>
      <c r="P37" s="461" t="str">
        <f t="shared" ref="P37" si="211">IFERROR(IF(OR(Q37=0,Q37=""),"",Q37/O37-1),0)</f>
        <v/>
      </c>
      <c r="Q37" s="460" t="str">
        <f t="shared" ref="Q37" si="212">IF(SUM(Q34:Q36)=0,"",SUM(Q34:Q36))</f>
        <v/>
      </c>
      <c r="R37" s="461" t="str">
        <f t="shared" ref="R37" si="213">IFERROR(IF(OR(S37=0,S37=""),"",S37/Q37-1),0)</f>
        <v/>
      </c>
      <c r="S37" s="460" t="str">
        <f t="shared" ref="S37" si="214">IF(SUM(S34:S36)=0,"",SUM(S34:S36))</f>
        <v/>
      </c>
      <c r="T37" s="461" t="str">
        <f t="shared" ref="T37" si="215">IFERROR(IF(OR(U37=0,U37=""),"",U37/S37-1),0)</f>
        <v/>
      </c>
      <c r="U37" s="460" t="str">
        <f t="shared" ref="U37" si="216">IF(SUM(U34:U36)=0,"",SUM(U34:U36))</f>
        <v/>
      </c>
      <c r="V37" s="461" t="str">
        <f t="shared" ref="V37" si="217">IFERROR(IF(OR(W37=0,W37=""),"",W37/U37-1),0)</f>
        <v/>
      </c>
      <c r="W37" s="460" t="str">
        <f t="shared" ref="W37" si="218">IF(SUM(W34:W36)=0,"",SUM(W34:W36))</f>
        <v/>
      </c>
      <c r="X37" s="461" t="str">
        <f t="shared" ref="X37" si="219">IFERROR(IF(OR(Y37=0,Y37=""),"",Y37/W37-1),0)</f>
        <v/>
      </c>
      <c r="Y37" s="460" t="str">
        <f t="shared" ref="Y37" si="220">IF(SUM(Y34:Y36)=0,"",SUM(Y34:Y36))</f>
        <v/>
      </c>
      <c r="Z37" s="461" t="str">
        <f t="shared" ref="Z37" si="221">IFERROR(IF(OR(AA37=0,AA37=""),"",AA37/Y37-1),0)</f>
        <v/>
      </c>
      <c r="AA37" s="460" t="str">
        <f t="shared" ref="AA37" si="222">IF(SUM(AA34:AA36)=0,"",SUM(AA34:AA36))</f>
        <v/>
      </c>
      <c r="AB37" s="461" t="str">
        <f t="shared" ref="AB37" si="223">IFERROR(IF(OR(AC37=0,AC37=""),"",AC37/AA37-1),0)</f>
        <v/>
      </c>
      <c r="AC37" s="460" t="str">
        <f t="shared" ref="AC37" si="224">IF(SUM(AC34:AC36)=0,"",SUM(AC34:AC36))</f>
        <v/>
      </c>
      <c r="AD37" s="461" t="str">
        <f t="shared" ref="AD37" si="225">IFERROR(IF(OR(AE37=0,AE37=""),"",AE37/AC37-1),0)</f>
        <v/>
      </c>
      <c r="AE37" s="460" t="str">
        <f t="shared" ref="AE37" si="226">IF(SUM(AE34:AE36)=0,"",SUM(AE34:AE36))</f>
        <v/>
      </c>
      <c r="AF37" s="461" t="str">
        <f t="shared" ref="AF37" si="227">IFERROR(IF(OR(AG37=0,AG37=""),"",AG37/AE37-1),0)</f>
        <v/>
      </c>
      <c r="AG37" s="460" t="str">
        <f t="shared" ref="AG37" si="228">IF(SUM(AG34:AG36)=0,"",SUM(AG34:AG36))</f>
        <v/>
      </c>
      <c r="AH37" s="461" t="str">
        <f t="shared" ref="AH37" si="229">IFERROR(IF(OR(AI37=0,AI37=""),"",AI37/AG37-1),0)</f>
        <v/>
      </c>
      <c r="AI37" s="460" t="str">
        <f t="shared" ref="AI37" si="230">IF(SUM(AI34:AI36)=0,"",SUM(AI34:AI36))</f>
        <v/>
      </c>
      <c r="AJ37" s="461" t="str">
        <f t="shared" ref="AJ37" si="231">IFERROR(IF(OR(AK37=0,AK37=""),"",AK37/AI37-1),0)</f>
        <v/>
      </c>
      <c r="AK37" s="460" t="str">
        <f t="shared" ref="AK37" si="232">IF(SUM(AK34:AK36)=0,"",SUM(AK34:AK36))</f>
        <v/>
      </c>
      <c r="AL37" s="461" t="str">
        <f t="shared" ref="AL37" si="233">IFERROR(IF(OR(AM37=0,AM37=""),"",AM37/AK37-1),0)</f>
        <v/>
      </c>
      <c r="AM37" s="460" t="str">
        <f t="shared" ref="AM37" si="234">IF(SUM(AM34:AM36)=0,"",SUM(AM34:AM36))</f>
        <v/>
      </c>
      <c r="AN37" s="461" t="str">
        <f t="shared" ref="AN37" si="235">IFERROR(IF(OR(AO37=0,AO37=""),"",AO37/AM37-1),0)</f>
        <v/>
      </c>
      <c r="AO37" s="460" t="str">
        <f t="shared" ref="AO37" si="236">IF(SUM(AO34:AO36)=0,"",SUM(AO34:AO36))</f>
        <v/>
      </c>
      <c r="AP37" s="461" t="str">
        <f t="shared" ref="AP37" si="237">IFERROR(IF(OR(AQ37=0,AQ37=""),"",AQ37/AO37-1),0)</f>
        <v/>
      </c>
      <c r="AQ37" s="460" t="str">
        <f t="shared" ref="AQ37" si="238">IF(SUM(AQ34:AQ36)=0,"",SUM(AQ34:AQ36))</f>
        <v/>
      </c>
      <c r="AR37" s="461" t="str">
        <f t="shared" ref="AR37" si="239">IFERROR(IF(OR(AS37=0,AS37=""),"",AS37/AQ37-1),0)</f>
        <v/>
      </c>
      <c r="AS37" s="460" t="str">
        <f t="shared" ref="AS37" si="240">IF(SUM(AS34:AS36)=0,"",SUM(AS34:AS36))</f>
        <v/>
      </c>
      <c r="AT37" s="461" t="str">
        <f t="shared" ref="AT37" si="241">IFERROR(IF(OR(AU37=0,AU37=""),"",AU37/AS37-1),0)</f>
        <v/>
      </c>
      <c r="AU37" s="460" t="str">
        <f t="shared" ref="AU37" si="242">IF(SUM(AU34:AU36)=0,"",SUM(AU34:AU36))</f>
        <v/>
      </c>
      <c r="AV37" s="461" t="str">
        <f t="shared" ref="AV37" si="243">IFERROR(IF(OR(AW37=0,AW37=""),"",AW37/AU37-1),0)</f>
        <v/>
      </c>
      <c r="AW37" s="460" t="str">
        <f t="shared" ref="AW37" si="244">IF(SUM(AW34:AW36)=0,"",SUM(AW34:AW36))</f>
        <v/>
      </c>
      <c r="AX37" s="461" t="str">
        <f t="shared" si="209"/>
        <v/>
      </c>
    </row>
    <row r="38" spans="2:50" s="54" customFormat="1" ht="15" customHeight="1" x14ac:dyDescent="0.25">
      <c r="B38" s="57"/>
      <c r="C38" s="65"/>
      <c r="D38" s="65"/>
      <c r="E38" s="449"/>
      <c r="F38" s="547"/>
      <c r="G38" s="65"/>
      <c r="H38" s="445"/>
      <c r="I38" s="445"/>
      <c r="J38" s="60"/>
      <c r="K38" s="395"/>
      <c r="L38" s="435"/>
      <c r="M38" s="395"/>
      <c r="N38" s="396"/>
      <c r="O38" s="395"/>
      <c r="P38" s="396"/>
      <c r="Q38" s="395"/>
      <c r="R38" s="396"/>
      <c r="S38" s="395"/>
      <c r="T38" s="396"/>
      <c r="U38" s="395"/>
      <c r="V38" s="396"/>
      <c r="W38" s="395"/>
      <c r="X38" s="396"/>
      <c r="Y38" s="395"/>
      <c r="Z38" s="396"/>
      <c r="AA38" s="395"/>
      <c r="AB38" s="396"/>
      <c r="AC38" s="395"/>
      <c r="AD38" s="396"/>
      <c r="AE38" s="395"/>
      <c r="AF38" s="396"/>
      <c r="AG38" s="395"/>
      <c r="AH38" s="396"/>
      <c r="AI38" s="395"/>
      <c r="AJ38" s="396"/>
      <c r="AK38" s="395"/>
      <c r="AL38" s="396"/>
      <c r="AM38" s="395"/>
      <c r="AN38" s="396"/>
      <c r="AO38" s="395"/>
      <c r="AP38" s="396"/>
      <c r="AQ38" s="395"/>
      <c r="AR38" s="396"/>
      <c r="AS38" s="395"/>
      <c r="AT38" s="396"/>
      <c r="AU38" s="395"/>
      <c r="AV38" s="396"/>
      <c r="AW38" s="395"/>
      <c r="AX38" s="396"/>
    </row>
    <row r="39" spans="2:50" s="54" customFormat="1" ht="15" customHeight="1" x14ac:dyDescent="0.25">
      <c r="B39" s="510" t="s">
        <v>211</v>
      </c>
      <c r="C39" s="59" t="s">
        <v>196</v>
      </c>
      <c r="D39" s="59" t="s">
        <v>197</v>
      </c>
      <c r="E39" s="450" t="s">
        <v>198</v>
      </c>
      <c r="F39" s="548"/>
      <c r="G39" s="59"/>
      <c r="H39" s="446"/>
      <c r="I39" s="446"/>
      <c r="J39" s="60"/>
      <c r="K39" s="395"/>
      <c r="L39" s="435"/>
      <c r="M39" s="395"/>
      <c r="N39" s="396"/>
      <c r="O39" s="395"/>
      <c r="P39" s="396"/>
      <c r="Q39" s="395"/>
      <c r="R39" s="396"/>
      <c r="S39" s="395"/>
      <c r="T39" s="396"/>
      <c r="U39" s="395"/>
      <c r="V39" s="396"/>
      <c r="W39" s="395"/>
      <c r="X39" s="396"/>
      <c r="Y39" s="395"/>
      <c r="Z39" s="396"/>
      <c r="AA39" s="395"/>
      <c r="AB39" s="396"/>
      <c r="AC39" s="395"/>
      <c r="AD39" s="396"/>
      <c r="AE39" s="395"/>
      <c r="AF39" s="396"/>
      <c r="AG39" s="395"/>
      <c r="AH39" s="396"/>
      <c r="AI39" s="395"/>
      <c r="AJ39" s="396"/>
      <c r="AK39" s="395"/>
      <c r="AL39" s="396"/>
      <c r="AM39" s="395"/>
      <c r="AN39" s="396"/>
      <c r="AO39" s="395"/>
      <c r="AP39" s="396"/>
      <c r="AQ39" s="395"/>
      <c r="AR39" s="396"/>
      <c r="AS39" s="395"/>
      <c r="AT39" s="396"/>
      <c r="AU39" s="395"/>
      <c r="AV39" s="396"/>
      <c r="AW39" s="395"/>
      <c r="AX39" s="396"/>
    </row>
    <row r="40" spans="2:50" s="54" customFormat="1" ht="15" customHeight="1" thickBot="1" x14ac:dyDescent="0.3">
      <c r="B40" s="57" t="s">
        <v>212</v>
      </c>
      <c r="C40" s="893">
        <v>0</v>
      </c>
      <c r="D40" s="1000">
        <v>0</v>
      </c>
      <c r="E40" s="462" t="str">
        <f>IFERROR(K40/(C40*D40*12),"")</f>
        <v/>
      </c>
      <c r="F40" s="546" t="str" cm="1">
        <f t="array" ref="F40">IFERROR(_xlfn.RRI(I40,K40,MAX(IF(MOD(COLUMN(K40:AW40)-COLUMN(K40),2)=0,K40:AW40))),"")</f>
        <v/>
      </c>
      <c r="G40" s="442" cm="1">
        <f t="array" ref="G40">SUM(IF(MOD(COLUMN(K40:AW40)-COLUMN(K40),2)=0,K40:AW40))</f>
        <v>0</v>
      </c>
      <c r="H40" s="445">
        <f>COUNTIF(K40:AX40,"&gt;10")</f>
        <v>0</v>
      </c>
      <c r="I40" s="445" cm="1">
        <f t="array" ref="I40">COUNT(IF(MOD(COLUMN(L40:AX40)-COLUMN(L40),2)=0,L40:AX40))</f>
        <v>0</v>
      </c>
      <c r="J40" s="60"/>
      <c r="K40" s="888">
        <v>0</v>
      </c>
      <c r="L40" s="434" t="str">
        <f t="shared" ref="L40:L41" si="245">IFERROR(IF(OR(M40=0,M40=""),"",M40/K40-1),0)</f>
        <v/>
      </c>
      <c r="M40" s="888"/>
      <c r="N40" s="434" t="str">
        <f t="shared" ref="N40:N41" si="246">IFERROR(IF(OR(O40=0,O40=""),"",O40/M40-1),0)</f>
        <v/>
      </c>
      <c r="O40" s="888"/>
      <c r="P40" s="434" t="str">
        <f t="shared" ref="P40:P42" si="247">IFERROR(IF(OR(Q40=0,Q40=""),"",Q40/O40-1),0)</f>
        <v/>
      </c>
      <c r="Q40" s="888"/>
      <c r="R40" s="434" t="str">
        <f t="shared" ref="R40:R42" si="248">IFERROR(IF(OR(S40=0,S40=""),"",S40/Q40-1),0)</f>
        <v/>
      </c>
      <c r="S40" s="888"/>
      <c r="T40" s="434" t="str">
        <f t="shared" ref="T40:T42" si="249">IFERROR(IF(OR(U40=0,U40=""),"",U40/S40-1),0)</f>
        <v/>
      </c>
      <c r="U40" s="888"/>
      <c r="V40" s="434" t="str">
        <f t="shared" ref="V40:V42" si="250">IFERROR(IF(OR(W40=0,W40=""),"",W40/U40-1),0)</f>
        <v/>
      </c>
      <c r="W40" s="888"/>
      <c r="X40" s="434" t="str">
        <f t="shared" ref="X40:X42" si="251">IFERROR(IF(OR(Y40=0,Y40=""),"",Y40/W40-1),0)</f>
        <v/>
      </c>
      <c r="Y40" s="888"/>
      <c r="Z40" s="434" t="str">
        <f t="shared" ref="Z40:Z42" si="252">IFERROR(IF(OR(AA40=0,AA40=""),"",AA40/Y40-1),0)</f>
        <v/>
      </c>
      <c r="AA40" s="888"/>
      <c r="AB40" s="434" t="str">
        <f t="shared" ref="AB40:AB42" si="253">IFERROR(IF(OR(AC40=0,AC40=""),"",AC40/AA40-1),0)</f>
        <v/>
      </c>
      <c r="AC40" s="888"/>
      <c r="AD40" s="434" t="str">
        <f t="shared" ref="AD40:AD42" si="254">IFERROR(IF(OR(AE40=0,AE40=""),"",AE40/AC40-1),0)</f>
        <v/>
      </c>
      <c r="AE40" s="888"/>
      <c r="AF40" s="434" t="str">
        <f t="shared" ref="AF40:AF42" si="255">IFERROR(IF(OR(AG40=0,AG40=""),"",AG40/AE40-1),0)</f>
        <v/>
      </c>
      <c r="AG40" s="888"/>
      <c r="AH40" s="434" t="str">
        <f t="shared" ref="AH40:AH42" si="256">IFERROR(IF(OR(AI40=0,AI40=""),"",AI40/AG40-1),0)</f>
        <v/>
      </c>
      <c r="AI40" s="888"/>
      <c r="AJ40" s="434" t="str">
        <f t="shared" ref="AJ40:AJ42" si="257">IFERROR(IF(OR(AK40=0,AK40=""),"",AK40/AI40-1),0)</f>
        <v/>
      </c>
      <c r="AK40" s="888"/>
      <c r="AL40" s="434" t="str">
        <f t="shared" ref="AL40:AL42" si="258">IFERROR(IF(OR(AM40=0,AM40=""),"",AM40/AK40-1),0)</f>
        <v/>
      </c>
      <c r="AM40" s="888"/>
      <c r="AN40" s="434" t="str">
        <f t="shared" ref="AN40:AN42" si="259">IFERROR(IF(OR(AO40=0,AO40=""),"",AO40/AM40-1),0)</f>
        <v/>
      </c>
      <c r="AO40" s="888"/>
      <c r="AP40" s="434" t="str">
        <f t="shared" ref="AP40:AP42" si="260">IFERROR(IF(OR(AQ40=0,AQ40=""),"",AQ40/AO40-1),0)</f>
        <v/>
      </c>
      <c r="AQ40" s="888"/>
      <c r="AR40" s="434" t="str">
        <f t="shared" ref="AR40:AR42" si="261">IFERROR(IF(OR(AS40=0,AS40=""),"",AS40/AQ40-1),0)</f>
        <v/>
      </c>
      <c r="AS40" s="888"/>
      <c r="AT40" s="434" t="str">
        <f t="shared" ref="AT40:AT42" si="262">IFERROR(IF(OR(AU40=0,AU40=""),"",AU40/AS40-1),0)</f>
        <v/>
      </c>
      <c r="AU40" s="888"/>
      <c r="AV40" s="434" t="str">
        <f t="shared" ref="AV40:AV42" si="263">IFERROR(IF(OR(AW40=0,AW40=""),"",AW40/AU40-1),0)</f>
        <v/>
      </c>
      <c r="AW40" s="888"/>
      <c r="AX40" s="434" t="str">
        <f t="shared" ref="AX40:AX42" si="264">IFERROR(IF(OR(AY40=0,AY40=""),"",AY40/AW40-1),0)</f>
        <v/>
      </c>
    </row>
    <row r="41" spans="2:50" s="54" customFormat="1" ht="15" customHeight="1" thickBot="1" x14ac:dyDescent="0.3">
      <c r="B41" s="63" t="s">
        <v>213</v>
      </c>
      <c r="C41" s="893">
        <v>0</v>
      </c>
      <c r="D41" s="1000">
        <v>0</v>
      </c>
      <c r="E41" s="462" t="str">
        <f>IFERROR(K41/(C41*D41*12),"")</f>
        <v/>
      </c>
      <c r="F41" s="546" t="str" cm="1">
        <f t="array" ref="F41">IFERROR(_xlfn.RRI(I41,K41,MAX(IF(MOD(COLUMN(K41:AW41)-COLUMN(K41),2)=0,K41:AW41))),"")</f>
        <v/>
      </c>
      <c r="G41" s="442" cm="1">
        <f t="array" ref="G41">SUM(IF(MOD(COLUMN(K41:AW41)-COLUMN(K41),2)=0,K41:AW41))</f>
        <v>0</v>
      </c>
      <c r="H41" s="445">
        <f>COUNTIF(K41:AX41,"&gt;10")</f>
        <v>0</v>
      </c>
      <c r="I41" s="445" cm="1">
        <f t="array" ref="I41">COUNT(IF(MOD(COLUMN(L41:AX41)-COLUMN(L41),2)=0,L41:AX41))</f>
        <v>0</v>
      </c>
      <c r="J41" s="60"/>
      <c r="K41" s="888">
        <v>0</v>
      </c>
      <c r="L41" s="434" t="str">
        <f t="shared" si="245"/>
        <v/>
      </c>
      <c r="M41" s="888"/>
      <c r="N41" s="434" t="str">
        <f t="shared" si="246"/>
        <v/>
      </c>
      <c r="O41" s="888"/>
      <c r="P41" s="434" t="str">
        <f t="shared" si="247"/>
        <v/>
      </c>
      <c r="Q41" s="888"/>
      <c r="R41" s="434" t="str">
        <f t="shared" si="248"/>
        <v/>
      </c>
      <c r="S41" s="888"/>
      <c r="T41" s="434" t="str">
        <f t="shared" si="249"/>
        <v/>
      </c>
      <c r="U41" s="888"/>
      <c r="V41" s="434" t="str">
        <f t="shared" si="250"/>
        <v/>
      </c>
      <c r="W41" s="888"/>
      <c r="X41" s="434" t="str">
        <f t="shared" si="251"/>
        <v/>
      </c>
      <c r="Y41" s="888"/>
      <c r="Z41" s="434" t="str">
        <f t="shared" si="252"/>
        <v/>
      </c>
      <c r="AA41" s="888"/>
      <c r="AB41" s="434" t="str">
        <f t="shared" si="253"/>
        <v/>
      </c>
      <c r="AC41" s="888"/>
      <c r="AD41" s="434" t="str">
        <f t="shared" si="254"/>
        <v/>
      </c>
      <c r="AE41" s="888"/>
      <c r="AF41" s="434" t="str">
        <f t="shared" si="255"/>
        <v/>
      </c>
      <c r="AG41" s="888"/>
      <c r="AH41" s="434" t="str">
        <f t="shared" si="256"/>
        <v/>
      </c>
      <c r="AI41" s="888"/>
      <c r="AJ41" s="434" t="str">
        <f t="shared" si="257"/>
        <v/>
      </c>
      <c r="AK41" s="888"/>
      <c r="AL41" s="434" t="str">
        <f t="shared" si="258"/>
        <v/>
      </c>
      <c r="AM41" s="888"/>
      <c r="AN41" s="434" t="str">
        <f t="shared" si="259"/>
        <v/>
      </c>
      <c r="AO41" s="888"/>
      <c r="AP41" s="434" t="str">
        <f t="shared" si="260"/>
        <v/>
      </c>
      <c r="AQ41" s="888"/>
      <c r="AR41" s="434" t="str">
        <f t="shared" si="261"/>
        <v/>
      </c>
      <c r="AS41" s="888"/>
      <c r="AT41" s="434" t="str">
        <f t="shared" si="262"/>
        <v/>
      </c>
      <c r="AU41" s="888"/>
      <c r="AV41" s="434" t="str">
        <f t="shared" si="263"/>
        <v/>
      </c>
      <c r="AW41" s="888"/>
      <c r="AX41" s="434" t="str">
        <f t="shared" si="264"/>
        <v/>
      </c>
    </row>
    <row r="42" spans="2:50" s="54" customFormat="1" ht="15" customHeight="1" x14ac:dyDescent="0.25">
      <c r="B42" s="455" t="s">
        <v>214</v>
      </c>
      <c r="C42" s="456" t="e">
        <f>K42/D42/12</f>
        <v>#VALUE!</v>
      </c>
      <c r="D42" s="457">
        <f>SUM(D38:D41)</f>
        <v>0</v>
      </c>
      <c r="E42" s="463" t="e">
        <f>K42/(SUMPRODUCT(C40:C41,D40:D41)*12)</f>
        <v>#VALUE!</v>
      </c>
      <c r="F42" s="549" t="str" cm="1">
        <f t="array" ref="F42">IFERROR(_xlfn.RRI(I42,K42,MAX(IF(MOD(COLUMN(K42:AW42)-COLUMN(K42),2)=0,K42:AW42))),"")</f>
        <v/>
      </c>
      <c r="G42" s="457">
        <f>SUM(G40:G41)</f>
        <v>0</v>
      </c>
      <c r="H42" s="459">
        <f>MAX(H40:H41)</f>
        <v>0</v>
      </c>
      <c r="I42" s="459" cm="1">
        <f t="array" ref="I42">COUNT(IF(MOD(COLUMN(L42:AX42)-COLUMN(L42),2)=0,L42:AX42))</f>
        <v>0</v>
      </c>
      <c r="J42" s="457"/>
      <c r="K42" s="460" t="str">
        <f>IF(SUM(K40:K41)=0,"",SUM(K40:K41))</f>
        <v/>
      </c>
      <c r="L42" s="461" t="str">
        <f>IFERROR(IF(OR(M42=0,M42=""),"",M42/K42-1),0)</f>
        <v/>
      </c>
      <c r="M42" s="460" t="str">
        <f>IF(SUM(M40:M41)=0,"",SUM(M40:M41))</f>
        <v/>
      </c>
      <c r="N42" s="461" t="str">
        <f>IFERROR(IF(OR(O42=0,O42=""),"",O42/M42-1),0)</f>
        <v/>
      </c>
      <c r="O42" s="460" t="str">
        <f t="shared" ref="O42" si="265">IF(SUM(O40:O41)=0,"",SUM(O40:O41))</f>
        <v/>
      </c>
      <c r="P42" s="461" t="str">
        <f t="shared" si="247"/>
        <v/>
      </c>
      <c r="Q42" s="460" t="str">
        <f t="shared" ref="Q42" si="266">IF(SUM(Q40:Q41)=0,"",SUM(Q40:Q41))</f>
        <v/>
      </c>
      <c r="R42" s="461" t="str">
        <f t="shared" si="248"/>
        <v/>
      </c>
      <c r="S42" s="460" t="str">
        <f t="shared" ref="S42" si="267">IF(SUM(S40:S41)=0,"",SUM(S40:S41))</f>
        <v/>
      </c>
      <c r="T42" s="461" t="str">
        <f t="shared" si="249"/>
        <v/>
      </c>
      <c r="U42" s="460" t="str">
        <f t="shared" ref="U42" si="268">IF(SUM(U40:U41)=0,"",SUM(U40:U41))</f>
        <v/>
      </c>
      <c r="V42" s="461" t="str">
        <f t="shared" si="250"/>
        <v/>
      </c>
      <c r="W42" s="460" t="str">
        <f t="shared" ref="W42" si="269">IF(SUM(W40:W41)=0,"",SUM(W40:W41))</f>
        <v/>
      </c>
      <c r="X42" s="461" t="str">
        <f t="shared" si="251"/>
        <v/>
      </c>
      <c r="Y42" s="460" t="str">
        <f t="shared" ref="Y42" si="270">IF(SUM(Y40:Y41)=0,"",SUM(Y40:Y41))</f>
        <v/>
      </c>
      <c r="Z42" s="461" t="str">
        <f t="shared" si="252"/>
        <v/>
      </c>
      <c r="AA42" s="460" t="str">
        <f t="shared" ref="AA42" si="271">IF(SUM(AA40:AA41)=0,"",SUM(AA40:AA41))</f>
        <v/>
      </c>
      <c r="AB42" s="461" t="str">
        <f t="shared" si="253"/>
        <v/>
      </c>
      <c r="AC42" s="460" t="str">
        <f t="shared" ref="AC42" si="272">IF(SUM(AC40:AC41)=0,"",SUM(AC40:AC41))</f>
        <v/>
      </c>
      <c r="AD42" s="461" t="str">
        <f t="shared" si="254"/>
        <v/>
      </c>
      <c r="AE42" s="460" t="str">
        <f t="shared" ref="AE42" si="273">IF(SUM(AE40:AE41)=0,"",SUM(AE40:AE41))</f>
        <v/>
      </c>
      <c r="AF42" s="461" t="str">
        <f t="shared" si="255"/>
        <v/>
      </c>
      <c r="AG42" s="460" t="str">
        <f t="shared" ref="AG42" si="274">IF(SUM(AG40:AG41)=0,"",SUM(AG40:AG41))</f>
        <v/>
      </c>
      <c r="AH42" s="461" t="str">
        <f t="shared" si="256"/>
        <v/>
      </c>
      <c r="AI42" s="460" t="str">
        <f t="shared" ref="AI42" si="275">IF(SUM(AI40:AI41)=0,"",SUM(AI40:AI41))</f>
        <v/>
      </c>
      <c r="AJ42" s="461" t="str">
        <f t="shared" si="257"/>
        <v/>
      </c>
      <c r="AK42" s="460" t="str">
        <f t="shared" ref="AK42" si="276">IF(SUM(AK40:AK41)=0,"",SUM(AK40:AK41))</f>
        <v/>
      </c>
      <c r="AL42" s="461" t="str">
        <f t="shared" si="258"/>
        <v/>
      </c>
      <c r="AM42" s="460" t="str">
        <f t="shared" ref="AM42" si="277">IF(SUM(AM40:AM41)=0,"",SUM(AM40:AM41))</f>
        <v/>
      </c>
      <c r="AN42" s="461" t="str">
        <f t="shared" si="259"/>
        <v/>
      </c>
      <c r="AO42" s="460" t="str">
        <f t="shared" ref="AO42" si="278">IF(SUM(AO40:AO41)=0,"",SUM(AO40:AO41))</f>
        <v/>
      </c>
      <c r="AP42" s="461" t="str">
        <f t="shared" si="260"/>
        <v/>
      </c>
      <c r="AQ42" s="460" t="str">
        <f t="shared" ref="AQ42" si="279">IF(SUM(AQ40:AQ41)=0,"",SUM(AQ40:AQ41))</f>
        <v/>
      </c>
      <c r="AR42" s="461" t="str">
        <f t="shared" si="261"/>
        <v/>
      </c>
      <c r="AS42" s="460" t="str">
        <f t="shared" ref="AS42" si="280">IF(SUM(AS40:AS41)=0,"",SUM(AS40:AS41))</f>
        <v/>
      </c>
      <c r="AT42" s="461" t="str">
        <f t="shared" si="262"/>
        <v/>
      </c>
      <c r="AU42" s="460" t="str">
        <f t="shared" ref="AU42" si="281">IF(SUM(AU40:AU41)=0,"",SUM(AU40:AU41))</f>
        <v/>
      </c>
      <c r="AV42" s="461" t="str">
        <f t="shared" si="263"/>
        <v/>
      </c>
      <c r="AW42" s="460" t="str">
        <f t="shared" ref="AW42" si="282">IF(SUM(AW40:AW41)=0,"",SUM(AW40:AW41))</f>
        <v/>
      </c>
      <c r="AX42" s="461" t="str">
        <f t="shared" si="264"/>
        <v/>
      </c>
    </row>
    <row r="43" spans="2:50" s="54" customFormat="1" ht="15" customHeight="1" x14ac:dyDescent="0.25">
      <c r="B43" s="60"/>
      <c r="C43" s="60"/>
      <c r="D43" s="60"/>
      <c r="E43" s="59"/>
      <c r="F43" s="547"/>
      <c r="G43" s="60"/>
      <c r="H43" s="445"/>
      <c r="I43" s="445"/>
      <c r="J43" s="60"/>
      <c r="K43" s="395"/>
      <c r="L43" s="435"/>
      <c r="M43" s="395"/>
      <c r="N43" s="396"/>
      <c r="O43" s="395"/>
      <c r="P43" s="396"/>
      <c r="Q43" s="395"/>
      <c r="R43" s="396"/>
      <c r="S43" s="395"/>
      <c r="T43" s="396"/>
      <c r="U43" s="395"/>
      <c r="V43" s="396"/>
      <c r="W43" s="395"/>
      <c r="X43" s="396"/>
      <c r="Y43" s="395"/>
      <c r="Z43" s="396"/>
      <c r="AA43" s="395"/>
      <c r="AB43" s="396"/>
      <c r="AC43" s="395"/>
      <c r="AD43" s="396"/>
      <c r="AE43" s="395"/>
      <c r="AF43" s="396"/>
      <c r="AG43" s="395"/>
      <c r="AH43" s="396"/>
      <c r="AI43" s="395"/>
      <c r="AJ43" s="396"/>
      <c r="AK43" s="395"/>
      <c r="AL43" s="396"/>
      <c r="AM43" s="395"/>
      <c r="AN43" s="396"/>
      <c r="AO43" s="395"/>
      <c r="AP43" s="396"/>
      <c r="AQ43" s="395"/>
      <c r="AR43" s="396"/>
      <c r="AS43" s="395"/>
      <c r="AT43" s="396"/>
      <c r="AU43" s="395"/>
      <c r="AV43" s="396"/>
      <c r="AW43" s="395"/>
      <c r="AX43" s="396"/>
    </row>
    <row r="44" spans="2:50" s="54" customFormat="1" ht="15" customHeight="1" x14ac:dyDescent="0.25">
      <c r="B44" s="510" t="s">
        <v>215</v>
      </c>
      <c r="C44" s="59" t="s">
        <v>216</v>
      </c>
      <c r="D44" s="60"/>
      <c r="E44" s="60"/>
      <c r="F44" s="547"/>
      <c r="G44" s="60"/>
      <c r="H44" s="445"/>
      <c r="I44" s="445"/>
      <c r="J44" s="60"/>
      <c r="K44" s="395"/>
      <c r="L44" s="435"/>
      <c r="M44" s="395"/>
      <c r="N44" s="396"/>
      <c r="O44" s="395"/>
      <c r="P44" s="396"/>
      <c r="Q44" s="395"/>
      <c r="R44" s="396"/>
      <c r="S44" s="395"/>
      <c r="T44" s="396"/>
      <c r="U44" s="395"/>
      <c r="V44" s="396"/>
      <c r="W44" s="395"/>
      <c r="X44" s="396"/>
      <c r="Y44" s="395"/>
      <c r="Z44" s="396"/>
      <c r="AA44" s="395"/>
      <c r="AB44" s="396"/>
      <c r="AC44" s="395"/>
      <c r="AD44" s="396"/>
      <c r="AE44" s="395"/>
      <c r="AF44" s="396"/>
      <c r="AG44" s="395"/>
      <c r="AH44" s="396"/>
      <c r="AI44" s="395"/>
      <c r="AJ44" s="396"/>
      <c r="AK44" s="395"/>
      <c r="AL44" s="396"/>
      <c r="AM44" s="395"/>
      <c r="AN44" s="396"/>
      <c r="AO44" s="395"/>
      <c r="AP44" s="396"/>
      <c r="AQ44" s="395"/>
      <c r="AR44" s="396"/>
      <c r="AS44" s="395"/>
      <c r="AT44" s="396"/>
      <c r="AU44" s="395"/>
      <c r="AV44" s="396"/>
      <c r="AW44" s="395"/>
      <c r="AX44" s="396"/>
    </row>
    <row r="45" spans="2:50" s="54" customFormat="1" ht="15" customHeight="1" x14ac:dyDescent="0.25">
      <c r="B45" s="57" t="s">
        <v>217</v>
      </c>
      <c r="C45" s="889">
        <v>0</v>
      </c>
      <c r="D45" s="60"/>
      <c r="E45" s="60"/>
      <c r="F45" s="546" t="str" cm="1">
        <f t="array" ref="F45">IFERROR(_xlfn.RRI(I45,K45,MAX(IF(MOD(COLUMN(K45:AW45)-COLUMN(K45),2)=0,K45:AW45))),"")</f>
        <v/>
      </c>
      <c r="G45" s="442" cm="1">
        <f t="array" ref="G45">SUM(IF(MOD(COLUMN(K45:AW45)-COLUMN(K45),2)=0,K45:AW45))</f>
        <v>0</v>
      </c>
      <c r="H45" s="445">
        <f>COUNTIF(K45:AX45,"&gt;10")</f>
        <v>0</v>
      </c>
      <c r="I45" s="445" cm="1">
        <f t="array" ref="I45">COUNT(IF(MOD(COLUMN(L45:AX45)-COLUMN(L45),2)=0,L45:AX45))</f>
        <v>0</v>
      </c>
      <c r="J45" s="60"/>
      <c r="K45" s="888">
        <v>0</v>
      </c>
      <c r="L45" s="434" t="str">
        <f t="shared" ref="L45:L50" si="283">IFERROR(IF(OR(M45=0,M45=""),"",M45/K45-1),0)</f>
        <v/>
      </c>
      <c r="M45" s="888"/>
      <c r="N45" s="434" t="str">
        <f t="shared" ref="N45:N49" si="284">IFERROR(IF(OR(O45=0,O45=""),"",O45/M45-1),0)</f>
        <v/>
      </c>
      <c r="O45" s="888"/>
      <c r="P45" s="434" t="str">
        <f t="shared" ref="P45:P50" si="285">IFERROR(IF(OR(Q45=0,Q45=""),"",Q45/O45-1),0)</f>
        <v/>
      </c>
      <c r="Q45" s="888"/>
      <c r="R45" s="434" t="str">
        <f t="shared" ref="R45:R50" si="286">IFERROR(IF(OR(S45=0,S45=""),"",S45/Q45-1),0)</f>
        <v/>
      </c>
      <c r="S45" s="888"/>
      <c r="T45" s="434" t="str">
        <f t="shared" ref="T45:T50" si="287">IFERROR(IF(OR(U45=0,U45=""),"",U45/S45-1),0)</f>
        <v/>
      </c>
      <c r="U45" s="888"/>
      <c r="V45" s="434" t="str">
        <f t="shared" ref="V45:V50" si="288">IFERROR(IF(OR(W45=0,W45=""),"",W45/U45-1),0)</f>
        <v/>
      </c>
      <c r="W45" s="888"/>
      <c r="X45" s="434" t="str">
        <f t="shared" ref="X45:X50" si="289">IFERROR(IF(OR(Y45=0,Y45=""),"",Y45/W45-1),0)</f>
        <v/>
      </c>
      <c r="Y45" s="888"/>
      <c r="Z45" s="434" t="str">
        <f t="shared" ref="Z45:Z50" si="290">IFERROR(IF(OR(AA45=0,AA45=""),"",AA45/Y45-1),0)</f>
        <v/>
      </c>
      <c r="AA45" s="888"/>
      <c r="AB45" s="434" t="str">
        <f t="shared" ref="AB45:AB50" si="291">IFERROR(IF(OR(AC45=0,AC45=""),"",AC45/AA45-1),0)</f>
        <v/>
      </c>
      <c r="AC45" s="888"/>
      <c r="AD45" s="434" t="str">
        <f t="shared" ref="AD45:AD50" si="292">IFERROR(IF(OR(AE45=0,AE45=""),"",AE45/AC45-1),0)</f>
        <v/>
      </c>
      <c r="AE45" s="888"/>
      <c r="AF45" s="434" t="str">
        <f t="shared" ref="AF45:AF50" si="293">IFERROR(IF(OR(AG45=0,AG45=""),"",AG45/AE45-1),0)</f>
        <v/>
      </c>
      <c r="AG45" s="888"/>
      <c r="AH45" s="434" t="str">
        <f t="shared" ref="AH45:AH50" si="294">IFERROR(IF(OR(AI45=0,AI45=""),"",AI45/AG45-1),0)</f>
        <v/>
      </c>
      <c r="AI45" s="888"/>
      <c r="AJ45" s="434" t="str">
        <f t="shared" ref="AJ45:AJ50" si="295">IFERROR(IF(OR(AK45=0,AK45=""),"",AK45/AI45-1),0)</f>
        <v/>
      </c>
      <c r="AK45" s="888"/>
      <c r="AL45" s="434" t="str">
        <f t="shared" ref="AL45:AL50" si="296">IFERROR(IF(OR(AM45=0,AM45=""),"",AM45/AK45-1),0)</f>
        <v/>
      </c>
      <c r="AM45" s="888"/>
      <c r="AN45" s="434" t="str">
        <f t="shared" ref="AN45:AN50" si="297">IFERROR(IF(OR(AO45=0,AO45=""),"",AO45/AM45-1),0)</f>
        <v/>
      </c>
      <c r="AO45" s="888"/>
      <c r="AP45" s="434" t="str">
        <f t="shared" ref="AP45:AP50" si="298">IFERROR(IF(OR(AQ45=0,AQ45=""),"",AQ45/AO45-1),0)</f>
        <v/>
      </c>
      <c r="AQ45" s="888"/>
      <c r="AR45" s="434" t="str">
        <f t="shared" ref="AR45:AR50" si="299">IFERROR(IF(OR(AS45=0,AS45=""),"",AS45/AQ45-1),0)</f>
        <v/>
      </c>
      <c r="AS45" s="888"/>
      <c r="AT45" s="434" t="str">
        <f t="shared" ref="AT45:AT50" si="300">IFERROR(IF(OR(AU45=0,AU45=""),"",AU45/AS45-1),0)</f>
        <v/>
      </c>
      <c r="AU45" s="888"/>
      <c r="AV45" s="434" t="str">
        <f t="shared" ref="AV45:AV50" si="301">IFERROR(IF(OR(AW45=0,AW45=""),"",AW45/AU45-1),0)</f>
        <v/>
      </c>
      <c r="AW45" s="888"/>
      <c r="AX45" s="434" t="str">
        <f t="shared" ref="AX45:AX50" si="302">IFERROR(IF(OR(AY45=0,AY45=""),"",AY45/AW45-1),0)</f>
        <v/>
      </c>
    </row>
    <row r="46" spans="2:50" s="54" customFormat="1" ht="15" customHeight="1" x14ac:dyDescent="0.25">
      <c r="B46" s="57" t="s">
        <v>218</v>
      </c>
      <c r="C46" s="889">
        <v>0</v>
      </c>
      <c r="D46" s="60"/>
      <c r="E46" s="60"/>
      <c r="F46" s="546" t="str" cm="1">
        <f t="array" ref="F46">IFERROR(_xlfn.RRI(I46,K46,MAX(IF(MOD(COLUMN(K46:AW46)-COLUMN(K46),2)=0,K46:AW46))),"")</f>
        <v/>
      </c>
      <c r="G46" s="442" cm="1">
        <f t="array" ref="G46">SUM(IF(MOD(COLUMN(K46:AW46)-COLUMN(K46),2)=0,K46:AW46))</f>
        <v>0</v>
      </c>
      <c r="H46" s="445">
        <f>COUNTIF(K46:AX46,"&gt;10")</f>
        <v>0</v>
      </c>
      <c r="I46" s="445" cm="1">
        <f t="array" ref="I46">COUNT(IF(MOD(COLUMN(L46:AX46)-COLUMN(L46),2)=0,L46:AX46))</f>
        <v>0</v>
      </c>
      <c r="J46" s="60"/>
      <c r="K46" s="888">
        <v>0</v>
      </c>
      <c r="L46" s="434" t="str">
        <f t="shared" si="283"/>
        <v/>
      </c>
      <c r="M46" s="888"/>
      <c r="N46" s="434" t="str">
        <f t="shared" si="284"/>
        <v/>
      </c>
      <c r="O46" s="888"/>
      <c r="P46" s="434" t="str">
        <f t="shared" si="285"/>
        <v/>
      </c>
      <c r="Q46" s="888"/>
      <c r="R46" s="434" t="str">
        <f t="shared" si="286"/>
        <v/>
      </c>
      <c r="S46" s="888"/>
      <c r="T46" s="434" t="str">
        <f t="shared" si="287"/>
        <v/>
      </c>
      <c r="U46" s="888"/>
      <c r="V46" s="434" t="str">
        <f t="shared" si="288"/>
        <v/>
      </c>
      <c r="W46" s="888"/>
      <c r="X46" s="434" t="str">
        <f t="shared" si="289"/>
        <v/>
      </c>
      <c r="Y46" s="888"/>
      <c r="Z46" s="434" t="str">
        <f t="shared" si="290"/>
        <v/>
      </c>
      <c r="AA46" s="888"/>
      <c r="AB46" s="434" t="str">
        <f t="shared" si="291"/>
        <v/>
      </c>
      <c r="AC46" s="888"/>
      <c r="AD46" s="434" t="str">
        <f t="shared" si="292"/>
        <v/>
      </c>
      <c r="AE46" s="888"/>
      <c r="AF46" s="434" t="str">
        <f t="shared" si="293"/>
        <v/>
      </c>
      <c r="AG46" s="888"/>
      <c r="AH46" s="434" t="str">
        <f t="shared" si="294"/>
        <v/>
      </c>
      <c r="AI46" s="888"/>
      <c r="AJ46" s="434" t="str">
        <f t="shared" si="295"/>
        <v/>
      </c>
      <c r="AK46" s="888"/>
      <c r="AL46" s="434" t="str">
        <f t="shared" si="296"/>
        <v/>
      </c>
      <c r="AM46" s="888"/>
      <c r="AN46" s="434" t="str">
        <f t="shared" si="297"/>
        <v/>
      </c>
      <c r="AO46" s="888"/>
      <c r="AP46" s="434" t="str">
        <f t="shared" si="298"/>
        <v/>
      </c>
      <c r="AQ46" s="888"/>
      <c r="AR46" s="434" t="str">
        <f t="shared" si="299"/>
        <v/>
      </c>
      <c r="AS46" s="888"/>
      <c r="AT46" s="434" t="str">
        <f t="shared" si="300"/>
        <v/>
      </c>
      <c r="AU46" s="888"/>
      <c r="AV46" s="434" t="str">
        <f t="shared" si="301"/>
        <v/>
      </c>
      <c r="AW46" s="888"/>
      <c r="AX46" s="434" t="str">
        <f t="shared" si="302"/>
        <v/>
      </c>
    </row>
    <row r="47" spans="2:50" s="54" customFormat="1" ht="15" customHeight="1" x14ac:dyDescent="0.25">
      <c r="B47" s="57" t="s">
        <v>219</v>
      </c>
      <c r="C47" s="889">
        <v>0</v>
      </c>
      <c r="D47" s="60"/>
      <c r="E47" s="60"/>
      <c r="F47" s="546" t="str" cm="1">
        <f t="array" ref="F47">IFERROR(_xlfn.RRI(I47,K47,MAX(IF(MOD(COLUMN(K47:AW47)-COLUMN(K47),2)=0,K47:AW47))),"")</f>
        <v/>
      </c>
      <c r="G47" s="442" cm="1">
        <f t="array" ref="G47">SUM(IF(MOD(COLUMN(K47:AW47)-COLUMN(K47),2)=0,K47:AW47))</f>
        <v>0</v>
      </c>
      <c r="H47" s="445">
        <f>COUNTIF(K47:AX47,"&gt;10")</f>
        <v>0</v>
      </c>
      <c r="I47" s="445" cm="1">
        <f t="array" ref="I47">COUNT(IF(MOD(COLUMN(L47:AX47)-COLUMN(L47),2)=0,L47:AX47))</f>
        <v>0</v>
      </c>
      <c r="J47" s="60"/>
      <c r="K47" s="888">
        <v>0</v>
      </c>
      <c r="L47" s="434" t="str">
        <f t="shared" si="283"/>
        <v/>
      </c>
      <c r="M47" s="888"/>
      <c r="N47" s="434" t="str">
        <f t="shared" si="284"/>
        <v/>
      </c>
      <c r="O47" s="888"/>
      <c r="P47" s="434" t="str">
        <f t="shared" si="285"/>
        <v/>
      </c>
      <c r="Q47" s="888"/>
      <c r="R47" s="434" t="str">
        <f t="shared" si="286"/>
        <v/>
      </c>
      <c r="S47" s="888"/>
      <c r="T47" s="434" t="str">
        <f t="shared" si="287"/>
        <v/>
      </c>
      <c r="U47" s="888"/>
      <c r="V47" s="434" t="str">
        <f t="shared" si="288"/>
        <v/>
      </c>
      <c r="W47" s="888"/>
      <c r="X47" s="434" t="str">
        <f t="shared" si="289"/>
        <v/>
      </c>
      <c r="Y47" s="888"/>
      <c r="Z47" s="434" t="str">
        <f t="shared" si="290"/>
        <v/>
      </c>
      <c r="AA47" s="888"/>
      <c r="AB47" s="434" t="str">
        <f t="shared" si="291"/>
        <v/>
      </c>
      <c r="AC47" s="888"/>
      <c r="AD47" s="434" t="str">
        <f t="shared" si="292"/>
        <v/>
      </c>
      <c r="AE47" s="888"/>
      <c r="AF47" s="434" t="str">
        <f t="shared" si="293"/>
        <v/>
      </c>
      <c r="AG47" s="888"/>
      <c r="AH47" s="434" t="str">
        <f t="shared" si="294"/>
        <v/>
      </c>
      <c r="AI47" s="888"/>
      <c r="AJ47" s="434" t="str">
        <f t="shared" si="295"/>
        <v/>
      </c>
      <c r="AK47" s="888"/>
      <c r="AL47" s="434" t="str">
        <f t="shared" si="296"/>
        <v/>
      </c>
      <c r="AM47" s="888"/>
      <c r="AN47" s="434" t="str">
        <f t="shared" si="297"/>
        <v/>
      </c>
      <c r="AO47" s="888"/>
      <c r="AP47" s="434" t="str">
        <f t="shared" si="298"/>
        <v/>
      </c>
      <c r="AQ47" s="888"/>
      <c r="AR47" s="434" t="str">
        <f t="shared" si="299"/>
        <v/>
      </c>
      <c r="AS47" s="888"/>
      <c r="AT47" s="434" t="str">
        <f t="shared" si="300"/>
        <v/>
      </c>
      <c r="AU47" s="888"/>
      <c r="AV47" s="434" t="str">
        <f t="shared" si="301"/>
        <v/>
      </c>
      <c r="AW47" s="888"/>
      <c r="AX47" s="434" t="str">
        <f t="shared" si="302"/>
        <v/>
      </c>
    </row>
    <row r="48" spans="2:50" s="54" customFormat="1" ht="15" customHeight="1" x14ac:dyDescent="0.25">
      <c r="B48" s="57" t="s">
        <v>220</v>
      </c>
      <c r="C48" s="889">
        <v>0</v>
      </c>
      <c r="D48" s="60"/>
      <c r="E48" s="60"/>
      <c r="F48" s="546" t="str" cm="1">
        <f t="array" ref="F48">IFERROR(_xlfn.RRI(I48,K48,MAX(IF(MOD(COLUMN(K48:AW48)-COLUMN(K48),2)=0,K48:AW48))),"")</f>
        <v/>
      </c>
      <c r="G48" s="442" cm="1">
        <f t="array" ref="G48">SUM(IF(MOD(COLUMN(K48:AW48)-COLUMN(K48),2)=0,K48:AW48))</f>
        <v>0</v>
      </c>
      <c r="H48" s="445">
        <f>COUNTIF(K48:AX48,"&gt;10")</f>
        <v>0</v>
      </c>
      <c r="I48" s="445" cm="1">
        <f t="array" ref="I48">COUNT(IF(MOD(COLUMN(L48:AX48)-COLUMN(L48),2)=0,L48:AX48))</f>
        <v>0</v>
      </c>
      <c r="J48" s="60"/>
      <c r="K48" s="888">
        <v>0</v>
      </c>
      <c r="L48" s="434" t="str">
        <f t="shared" si="283"/>
        <v/>
      </c>
      <c r="M48" s="888"/>
      <c r="N48" s="434" t="str">
        <f t="shared" si="284"/>
        <v/>
      </c>
      <c r="O48" s="888"/>
      <c r="P48" s="434" t="str">
        <f t="shared" si="285"/>
        <v/>
      </c>
      <c r="Q48" s="888"/>
      <c r="R48" s="434" t="str">
        <f t="shared" si="286"/>
        <v/>
      </c>
      <c r="S48" s="888"/>
      <c r="T48" s="434" t="str">
        <f t="shared" si="287"/>
        <v/>
      </c>
      <c r="U48" s="888"/>
      <c r="V48" s="434" t="str">
        <f t="shared" si="288"/>
        <v/>
      </c>
      <c r="W48" s="888"/>
      <c r="X48" s="434" t="str">
        <f t="shared" si="289"/>
        <v/>
      </c>
      <c r="Y48" s="888"/>
      <c r="Z48" s="434" t="str">
        <f t="shared" si="290"/>
        <v/>
      </c>
      <c r="AA48" s="888"/>
      <c r="AB48" s="434" t="str">
        <f t="shared" si="291"/>
        <v/>
      </c>
      <c r="AC48" s="888"/>
      <c r="AD48" s="434" t="str">
        <f t="shared" si="292"/>
        <v/>
      </c>
      <c r="AE48" s="888"/>
      <c r="AF48" s="434" t="str">
        <f t="shared" si="293"/>
        <v/>
      </c>
      <c r="AG48" s="888"/>
      <c r="AH48" s="434" t="str">
        <f t="shared" si="294"/>
        <v/>
      </c>
      <c r="AI48" s="888"/>
      <c r="AJ48" s="434" t="str">
        <f t="shared" si="295"/>
        <v/>
      </c>
      <c r="AK48" s="888"/>
      <c r="AL48" s="434" t="str">
        <f t="shared" si="296"/>
        <v/>
      </c>
      <c r="AM48" s="888"/>
      <c r="AN48" s="434" t="str">
        <f t="shared" si="297"/>
        <v/>
      </c>
      <c r="AO48" s="888"/>
      <c r="AP48" s="434" t="str">
        <f t="shared" si="298"/>
        <v/>
      </c>
      <c r="AQ48" s="888"/>
      <c r="AR48" s="434" t="str">
        <f t="shared" si="299"/>
        <v/>
      </c>
      <c r="AS48" s="888"/>
      <c r="AT48" s="434" t="str">
        <f t="shared" si="300"/>
        <v/>
      </c>
      <c r="AU48" s="888"/>
      <c r="AV48" s="434" t="str">
        <f t="shared" si="301"/>
        <v/>
      </c>
      <c r="AW48" s="888"/>
      <c r="AX48" s="434" t="str">
        <f t="shared" si="302"/>
        <v/>
      </c>
    </row>
    <row r="49" spans="2:50" s="54" customFormat="1" ht="15" customHeight="1" thickBot="1" x14ac:dyDescent="0.3">
      <c r="B49" s="57" t="s">
        <v>221</v>
      </c>
      <c r="C49" s="889">
        <v>0</v>
      </c>
      <c r="D49" s="60"/>
      <c r="E49" s="60"/>
      <c r="F49" s="546" t="str" cm="1">
        <f t="array" ref="F49">IFERROR(_xlfn.RRI(I49,K49,MAX(IF(MOD(COLUMN(K49:AW49)-COLUMN(K49),2)=0,K49:AW49))),"")</f>
        <v/>
      </c>
      <c r="G49" s="442" cm="1">
        <f t="array" ref="G49">SUM(IF(MOD(COLUMN(K49:AW49)-COLUMN(K49),2)=0,K49:AW49))</f>
        <v>0</v>
      </c>
      <c r="H49" s="445">
        <f>COUNTIF(K49:AX49,"&gt;10")</f>
        <v>0</v>
      </c>
      <c r="I49" s="445" cm="1">
        <f t="array" ref="I49">COUNT(IF(MOD(COLUMN(L49:AX49)-COLUMN(L49),2)=0,L49:AX49))</f>
        <v>0</v>
      </c>
      <c r="J49" s="60"/>
      <c r="K49" s="888">
        <v>0</v>
      </c>
      <c r="L49" s="434" t="str">
        <f t="shared" si="283"/>
        <v/>
      </c>
      <c r="M49" s="888"/>
      <c r="N49" s="434" t="str">
        <f t="shared" si="284"/>
        <v/>
      </c>
      <c r="O49" s="888"/>
      <c r="P49" s="434" t="str">
        <f t="shared" si="285"/>
        <v/>
      </c>
      <c r="Q49" s="888"/>
      <c r="R49" s="434" t="str">
        <f t="shared" si="286"/>
        <v/>
      </c>
      <c r="S49" s="888"/>
      <c r="T49" s="434" t="str">
        <f t="shared" si="287"/>
        <v/>
      </c>
      <c r="U49" s="888"/>
      <c r="V49" s="434" t="str">
        <f t="shared" si="288"/>
        <v/>
      </c>
      <c r="W49" s="888"/>
      <c r="X49" s="434" t="str">
        <f t="shared" si="289"/>
        <v/>
      </c>
      <c r="Y49" s="888"/>
      <c r="Z49" s="434" t="str">
        <f t="shared" si="290"/>
        <v/>
      </c>
      <c r="AA49" s="888"/>
      <c r="AB49" s="434" t="str">
        <f t="shared" si="291"/>
        <v/>
      </c>
      <c r="AC49" s="888"/>
      <c r="AD49" s="434" t="str">
        <f t="shared" si="292"/>
        <v/>
      </c>
      <c r="AE49" s="888"/>
      <c r="AF49" s="434" t="str">
        <f t="shared" si="293"/>
        <v/>
      </c>
      <c r="AG49" s="888"/>
      <c r="AH49" s="434" t="str">
        <f t="shared" si="294"/>
        <v/>
      </c>
      <c r="AI49" s="888"/>
      <c r="AJ49" s="434" t="str">
        <f t="shared" si="295"/>
        <v/>
      </c>
      <c r="AK49" s="888"/>
      <c r="AL49" s="434" t="str">
        <f t="shared" si="296"/>
        <v/>
      </c>
      <c r="AM49" s="888"/>
      <c r="AN49" s="434" t="str">
        <f t="shared" si="297"/>
        <v/>
      </c>
      <c r="AO49" s="888"/>
      <c r="AP49" s="434" t="str">
        <f t="shared" si="298"/>
        <v/>
      </c>
      <c r="AQ49" s="888"/>
      <c r="AR49" s="434" t="str">
        <f t="shared" si="299"/>
        <v/>
      </c>
      <c r="AS49" s="888"/>
      <c r="AT49" s="434" t="str">
        <f t="shared" si="300"/>
        <v/>
      </c>
      <c r="AU49" s="888"/>
      <c r="AV49" s="434" t="str">
        <f t="shared" si="301"/>
        <v/>
      </c>
      <c r="AW49" s="888"/>
      <c r="AX49" s="434" t="str">
        <f t="shared" si="302"/>
        <v/>
      </c>
    </row>
    <row r="50" spans="2:50" s="54" customFormat="1" ht="15" customHeight="1" x14ac:dyDescent="0.25">
      <c r="B50" s="455" t="s">
        <v>222</v>
      </c>
      <c r="C50" s="456" t="e">
        <f>K50/'Dev Program'!$C$62</f>
        <v>#VALUE!</v>
      </c>
      <c r="D50" s="457"/>
      <c r="E50" s="458"/>
      <c r="F50" s="549" t="str" cm="1">
        <f t="array" ref="F50">IFERROR(_xlfn.RRI(I50,K50,MAX(IF(MOD(COLUMN(K50:AW50)-COLUMN(K50),2)=0,K50:AW50))),"")</f>
        <v/>
      </c>
      <c r="G50" s="457">
        <f>SUM(G45:G49)</f>
        <v>0</v>
      </c>
      <c r="H50" s="459">
        <f>MAX(H45:H49)</f>
        <v>0</v>
      </c>
      <c r="I50" s="459" cm="1">
        <f t="array" ref="I50">COUNT(IF(MOD(COLUMN(L50:AX50)-COLUMN(L50),2)=0,L50:AX50))</f>
        <v>0</v>
      </c>
      <c r="J50" s="457"/>
      <c r="K50" s="460" t="str">
        <f>IF(SUM(K45:K49)=0,"",SUM(K45:K49))</f>
        <v/>
      </c>
      <c r="L50" s="461" t="str">
        <f t="shared" si="283"/>
        <v/>
      </c>
      <c r="M50" s="460" t="str">
        <f>IF(SUM(M45:M49)=0,"",SUM(M45:M49))</f>
        <v/>
      </c>
      <c r="N50" s="461" t="str">
        <f>IFERROR(IF(OR(O50=0,O50=""),"",O50/M50-1),0)</f>
        <v/>
      </c>
      <c r="O50" s="460" t="str">
        <f t="shared" ref="O50" si="303">IF(SUM(O45:O49)=0,"",SUM(O45:O49))</f>
        <v/>
      </c>
      <c r="P50" s="461" t="str">
        <f t="shared" si="285"/>
        <v/>
      </c>
      <c r="Q50" s="460" t="str">
        <f t="shared" ref="Q50" si="304">IF(SUM(Q45:Q49)=0,"",SUM(Q45:Q49))</f>
        <v/>
      </c>
      <c r="R50" s="461" t="str">
        <f t="shared" si="286"/>
        <v/>
      </c>
      <c r="S50" s="460" t="str">
        <f t="shared" ref="S50" si="305">IF(SUM(S45:S49)=0,"",SUM(S45:S49))</f>
        <v/>
      </c>
      <c r="T50" s="461" t="str">
        <f t="shared" si="287"/>
        <v/>
      </c>
      <c r="U50" s="460" t="str">
        <f t="shared" ref="U50" si="306">IF(SUM(U45:U49)=0,"",SUM(U45:U49))</f>
        <v/>
      </c>
      <c r="V50" s="461" t="str">
        <f t="shared" si="288"/>
        <v/>
      </c>
      <c r="W50" s="460" t="str">
        <f t="shared" ref="W50" si="307">IF(SUM(W45:W49)=0,"",SUM(W45:W49))</f>
        <v/>
      </c>
      <c r="X50" s="461" t="str">
        <f t="shared" si="289"/>
        <v/>
      </c>
      <c r="Y50" s="460" t="str">
        <f t="shared" ref="Y50" si="308">IF(SUM(Y45:Y49)=0,"",SUM(Y45:Y49))</f>
        <v/>
      </c>
      <c r="Z50" s="461" t="str">
        <f t="shared" si="290"/>
        <v/>
      </c>
      <c r="AA50" s="460" t="str">
        <f t="shared" ref="AA50" si="309">IF(SUM(AA45:AA49)=0,"",SUM(AA45:AA49))</f>
        <v/>
      </c>
      <c r="AB50" s="461" t="str">
        <f t="shared" si="291"/>
        <v/>
      </c>
      <c r="AC50" s="460" t="str">
        <f t="shared" ref="AC50" si="310">IF(SUM(AC45:AC49)=0,"",SUM(AC45:AC49))</f>
        <v/>
      </c>
      <c r="AD50" s="461" t="str">
        <f t="shared" si="292"/>
        <v/>
      </c>
      <c r="AE50" s="460" t="str">
        <f t="shared" ref="AE50" si="311">IF(SUM(AE45:AE49)=0,"",SUM(AE45:AE49))</f>
        <v/>
      </c>
      <c r="AF50" s="461" t="str">
        <f t="shared" si="293"/>
        <v/>
      </c>
      <c r="AG50" s="460" t="str">
        <f t="shared" ref="AG50" si="312">IF(SUM(AG45:AG49)=0,"",SUM(AG45:AG49))</f>
        <v/>
      </c>
      <c r="AH50" s="461" t="str">
        <f t="shared" si="294"/>
        <v/>
      </c>
      <c r="AI50" s="460" t="str">
        <f t="shared" ref="AI50" si="313">IF(SUM(AI45:AI49)=0,"",SUM(AI45:AI49))</f>
        <v/>
      </c>
      <c r="AJ50" s="461" t="str">
        <f t="shared" si="295"/>
        <v/>
      </c>
      <c r="AK50" s="460" t="str">
        <f t="shared" ref="AK50" si="314">IF(SUM(AK45:AK49)=0,"",SUM(AK45:AK49))</f>
        <v/>
      </c>
      <c r="AL50" s="461" t="str">
        <f t="shared" si="296"/>
        <v/>
      </c>
      <c r="AM50" s="460" t="str">
        <f t="shared" ref="AM50" si="315">IF(SUM(AM45:AM49)=0,"",SUM(AM45:AM49))</f>
        <v/>
      </c>
      <c r="AN50" s="461" t="str">
        <f t="shared" si="297"/>
        <v/>
      </c>
      <c r="AO50" s="460" t="str">
        <f t="shared" ref="AO50" si="316">IF(SUM(AO45:AO49)=0,"",SUM(AO45:AO49))</f>
        <v/>
      </c>
      <c r="AP50" s="461" t="str">
        <f t="shared" si="298"/>
        <v/>
      </c>
      <c r="AQ50" s="460" t="str">
        <f t="shared" ref="AQ50" si="317">IF(SUM(AQ45:AQ49)=0,"",SUM(AQ45:AQ49))</f>
        <v/>
      </c>
      <c r="AR50" s="461" t="str">
        <f t="shared" si="299"/>
        <v/>
      </c>
      <c r="AS50" s="460" t="str">
        <f t="shared" ref="AS50" si="318">IF(SUM(AS45:AS49)=0,"",SUM(AS45:AS49))</f>
        <v/>
      </c>
      <c r="AT50" s="461" t="str">
        <f t="shared" si="300"/>
        <v/>
      </c>
      <c r="AU50" s="460" t="str">
        <f t="shared" ref="AU50" si="319">IF(SUM(AU45:AU49)=0,"",SUM(AU45:AU49))</f>
        <v/>
      </c>
      <c r="AV50" s="461" t="str">
        <f t="shared" si="301"/>
        <v/>
      </c>
      <c r="AW50" s="460" t="str">
        <f t="shared" ref="AW50" si="320">IF(SUM(AW45:AW49)=0,"",SUM(AW45:AW49))</f>
        <v/>
      </c>
      <c r="AX50" s="461" t="str">
        <f t="shared" si="302"/>
        <v/>
      </c>
    </row>
    <row r="51" spans="2:50" s="54" customFormat="1" ht="15" customHeight="1" x14ac:dyDescent="0.25">
      <c r="B51" s="64"/>
      <c r="C51" s="451"/>
      <c r="D51" s="448"/>
      <c r="E51" s="452"/>
      <c r="F51" s="550"/>
      <c r="G51" s="448"/>
      <c r="H51" s="453"/>
      <c r="I51" s="496"/>
      <c r="J51" s="448"/>
      <c r="K51" s="395"/>
      <c r="L51" s="435"/>
      <c r="M51" s="395"/>
      <c r="N51" s="396"/>
      <c r="O51" s="395"/>
      <c r="P51" s="396"/>
      <c r="Q51" s="395"/>
      <c r="R51" s="396"/>
      <c r="S51" s="395"/>
      <c r="T51" s="396"/>
      <c r="U51" s="395"/>
      <c r="V51" s="396"/>
      <c r="W51" s="395"/>
      <c r="X51" s="396"/>
      <c r="Y51" s="395"/>
      <c r="Z51" s="396"/>
      <c r="AA51" s="395"/>
      <c r="AB51" s="396"/>
      <c r="AC51" s="395"/>
      <c r="AD51" s="396"/>
      <c r="AE51" s="395"/>
      <c r="AF51" s="396"/>
      <c r="AG51" s="395"/>
      <c r="AH51" s="396"/>
      <c r="AI51" s="395"/>
      <c r="AJ51" s="396"/>
      <c r="AK51" s="395"/>
      <c r="AL51" s="396"/>
      <c r="AM51" s="395"/>
      <c r="AN51" s="396"/>
      <c r="AO51" s="395"/>
      <c r="AP51" s="396"/>
      <c r="AQ51" s="395"/>
      <c r="AR51" s="396"/>
      <c r="AS51" s="395"/>
      <c r="AT51" s="396"/>
      <c r="AU51" s="395"/>
      <c r="AV51" s="396"/>
      <c r="AW51" s="395"/>
      <c r="AX51" s="396"/>
    </row>
    <row r="52" spans="2:50" s="54" customFormat="1" ht="15" customHeight="1" x14ac:dyDescent="0.25">
      <c r="B52" s="510" t="s">
        <v>223</v>
      </c>
      <c r="C52" s="60"/>
      <c r="D52" s="60"/>
      <c r="E52" s="60"/>
      <c r="F52" s="547"/>
      <c r="G52" s="60"/>
      <c r="H52" s="445"/>
      <c r="I52" s="445"/>
      <c r="J52" s="60"/>
      <c r="K52" s="397"/>
      <c r="L52" s="436"/>
      <c r="M52" s="397"/>
      <c r="N52" s="436"/>
      <c r="O52" s="397"/>
      <c r="P52" s="436"/>
      <c r="Q52" s="397"/>
      <c r="R52" s="436"/>
      <c r="S52" s="397"/>
      <c r="T52" s="436"/>
      <c r="U52" s="397"/>
      <c r="V52" s="436"/>
      <c r="W52" s="397"/>
      <c r="X52" s="436"/>
      <c r="Y52" s="397"/>
      <c r="Z52" s="436"/>
      <c r="AA52" s="397"/>
      <c r="AB52" s="436"/>
      <c r="AC52" s="397"/>
      <c r="AD52" s="436"/>
      <c r="AE52" s="397"/>
      <c r="AF52" s="436"/>
      <c r="AG52" s="397"/>
      <c r="AH52" s="436"/>
      <c r="AI52" s="397"/>
      <c r="AJ52" s="436"/>
      <c r="AK52" s="397"/>
      <c r="AL52" s="436"/>
      <c r="AM52" s="397"/>
      <c r="AN52" s="436"/>
      <c r="AO52" s="397"/>
      <c r="AP52" s="436"/>
      <c r="AQ52" s="397"/>
      <c r="AR52" s="436"/>
      <c r="AS52" s="397"/>
      <c r="AT52" s="436"/>
      <c r="AU52" s="397"/>
      <c r="AV52" s="436"/>
      <c r="AW52" s="397"/>
      <c r="AX52" s="436"/>
    </row>
    <row r="53" spans="2:50" s="54" customFormat="1" ht="15" customHeight="1" x14ac:dyDescent="0.25">
      <c r="B53" s="1025" t="s">
        <v>193</v>
      </c>
      <c r="C53" s="1026"/>
      <c r="D53" s="1027" t="s">
        <v>224</v>
      </c>
      <c r="E53" s="1028"/>
      <c r="F53" s="546" t="str" cm="1">
        <f t="array" ref="F53">IFERROR(_xlfn.RRI(I53,K53,MAX(IF(MOD(COLUMN(K53:AW53)-COLUMN(K53),2)=0,K53:AW53))),"")</f>
        <v/>
      </c>
      <c r="G53" s="442" cm="1">
        <f t="array" ref="G53">SUM(IF(MOD(COLUMN(K53:AW53)-COLUMN(K53),2)=0,K53:AW53))</f>
        <v>0</v>
      </c>
      <c r="H53" s="445">
        <f>COUNTIF(K53:AX53,"&gt;10")</f>
        <v>0</v>
      </c>
      <c r="I53" s="445" cm="1">
        <f t="array" ref="I53">COUNT(IF(MOD(COLUMN(L53:AX53)-COLUMN(L53),2)=0,L53:AX53))</f>
        <v>0</v>
      </c>
      <c r="K53" s="894"/>
      <c r="L53" s="434" t="str">
        <f>IFERROR(IF(OR(M53=0,M53=""),"",M53/K53-1),0)</f>
        <v/>
      </c>
      <c r="M53" s="894"/>
      <c r="N53" s="434" t="str">
        <f t="shared" ref="N53" si="321">IFERROR(IF(OR(O53=0,O53=""),"",O53/M53-1),0)</f>
        <v/>
      </c>
      <c r="O53" s="894"/>
      <c r="P53" s="434" t="str">
        <f t="shared" ref="P53" si="322">IFERROR(IF(OR(Q53=0,Q53=""),"",Q53/O53-1),0)</f>
        <v/>
      </c>
      <c r="Q53" s="894"/>
      <c r="R53" s="434" t="str">
        <f t="shared" ref="R53" si="323">IFERROR(IF(OR(S53=0,S53=""),"",S53/Q53-1),0)</f>
        <v/>
      </c>
      <c r="S53" s="894"/>
      <c r="T53" s="434" t="str">
        <f t="shared" ref="T53" si="324">IFERROR(IF(OR(U53=0,U53=""),"",U53/S53-1),0)</f>
        <v/>
      </c>
      <c r="U53" s="894"/>
      <c r="V53" s="434" t="str">
        <f t="shared" ref="V53" si="325">IFERROR(IF(OR(W53=0,W53=""),"",W53/U53-1),0)</f>
        <v/>
      </c>
      <c r="W53" s="894"/>
      <c r="X53" s="434" t="str">
        <f t="shared" ref="X53" si="326">IFERROR(IF(OR(Y53=0,Y53=""),"",Y53/W53-1),0)</f>
        <v/>
      </c>
      <c r="Y53" s="894"/>
      <c r="Z53" s="434" t="str">
        <f t="shared" ref="Z53" si="327">IFERROR(IF(OR(AA53=0,AA53=""),"",AA53/Y53-1),0)</f>
        <v/>
      </c>
      <c r="AA53" s="894"/>
      <c r="AB53" s="434" t="str">
        <f t="shared" ref="AB53" si="328">IFERROR(IF(OR(AC53=0,AC53=""),"",AC53/AA53-1),0)</f>
        <v/>
      </c>
      <c r="AC53" s="894"/>
      <c r="AD53" s="434" t="str">
        <f t="shared" ref="AD53" si="329">IFERROR(IF(OR(AE53=0,AE53=""),"",AE53/AC53-1),0)</f>
        <v/>
      </c>
      <c r="AE53" s="894"/>
      <c r="AF53" s="434" t="str">
        <f t="shared" ref="AF53" si="330">IFERROR(IF(OR(AG53=0,AG53=""),"",AG53/AE53-1),0)</f>
        <v/>
      </c>
      <c r="AG53" s="894"/>
      <c r="AH53" s="434" t="str">
        <f t="shared" ref="AH53" si="331">IFERROR(IF(OR(AI53=0,AI53=""),"",AI53/AG53-1),0)</f>
        <v/>
      </c>
      <c r="AI53" s="894"/>
      <c r="AJ53" s="434" t="str">
        <f t="shared" ref="AJ53" si="332">IFERROR(IF(OR(AK53=0,AK53=""),"",AK53/AI53-1),0)</f>
        <v/>
      </c>
      <c r="AK53" s="894"/>
      <c r="AL53" s="434" t="str">
        <f t="shared" ref="AL53" si="333">IFERROR(IF(OR(AM53=0,AM53=""),"",AM53/AK53-1),0)</f>
        <v/>
      </c>
      <c r="AM53" s="894"/>
      <c r="AN53" s="434" t="str">
        <f t="shared" ref="AN53" si="334">IFERROR(IF(OR(AO53=0,AO53=""),"",AO53/AM53-1),0)</f>
        <v/>
      </c>
      <c r="AO53" s="894"/>
      <c r="AP53" s="434" t="str">
        <f t="shared" ref="AP53" si="335">IFERROR(IF(OR(AQ53=0,AQ53=""),"",AQ53/AO53-1),0)</f>
        <v/>
      </c>
      <c r="AQ53" s="894"/>
      <c r="AR53" s="434" t="str">
        <f t="shared" ref="AR53" si="336">IFERROR(IF(OR(AS53=0,AS53=""),"",AS53/AQ53-1),0)</f>
        <v/>
      </c>
      <c r="AS53" s="894"/>
      <c r="AT53" s="434" t="str">
        <f t="shared" ref="AT53" si="337">IFERROR(IF(OR(AU53=0,AU53=""),"",AU53/AS53-1),0)</f>
        <v/>
      </c>
      <c r="AU53" s="894"/>
      <c r="AV53" s="434" t="str">
        <f t="shared" ref="AV53" si="338">IFERROR(IF(OR(AW53=0,AW53=""),"",AW53/AU53-1),0)</f>
        <v/>
      </c>
      <c r="AW53" s="894"/>
      <c r="AX53" s="434" t="str">
        <f t="shared" ref="AX53:AX57" si="339">IFERROR(IF(OR(AY53=0,AY53=""),"",AY53/AW53-1),0)</f>
        <v/>
      </c>
    </row>
    <row r="54" spans="2:50" s="54" customFormat="1" ht="15" customHeight="1" x14ac:dyDescent="0.25">
      <c r="B54" s="1025"/>
      <c r="C54" s="1026"/>
      <c r="D54" s="1027"/>
      <c r="E54" s="1028"/>
      <c r="F54" s="546" t="str" cm="1">
        <f t="array" ref="F54">IFERROR(_xlfn.RRI(I54,K54,MAX(IF(MOD(COLUMN(K54:AW54)-COLUMN(K54),2)=0,K54:AW54))),"")</f>
        <v/>
      </c>
      <c r="G54" s="442" cm="1">
        <f t="array" ref="G54">SUM(IF(MOD(COLUMN(K54:AW54)-COLUMN(K54),2)=0,K54:AW54))</f>
        <v>0</v>
      </c>
      <c r="H54" s="445">
        <f>COUNTIF(K54:AX54,"&gt;10")</f>
        <v>0</v>
      </c>
      <c r="I54" s="445" cm="1">
        <f t="array" ref="I54">COUNT(IF(MOD(COLUMN(L54:AX54)-COLUMN(L54),2)=0,L54:AX54))</f>
        <v>0</v>
      </c>
      <c r="J54" s="444"/>
      <c r="K54" s="894"/>
      <c r="L54" s="434" t="str">
        <f>IFERROR(IF(OR(M54=0,M54=""),"",M54/K54-1),0)</f>
        <v/>
      </c>
      <c r="M54" s="894"/>
      <c r="N54" s="434" t="str">
        <f t="shared" ref="N54" si="340">IFERROR(IF(OR(O54=0,O54=""),"",O54/M54-1),0)</f>
        <v/>
      </c>
      <c r="O54" s="894"/>
      <c r="P54" s="434" t="str">
        <f t="shared" ref="P54" si="341">IFERROR(IF(OR(Q54=0,Q54=""),"",Q54/O54-1),0)</f>
        <v/>
      </c>
      <c r="Q54" s="894"/>
      <c r="R54" s="434" t="str">
        <f t="shared" ref="R54" si="342">IFERROR(IF(OR(S54=0,S54=""),"",S54/Q54-1),0)</f>
        <v/>
      </c>
      <c r="S54" s="894"/>
      <c r="T54" s="434" t="str">
        <f t="shared" ref="T54" si="343">IFERROR(IF(OR(U54=0,U54=""),"",U54/S54-1),0)</f>
        <v/>
      </c>
      <c r="U54" s="894"/>
      <c r="V54" s="434" t="str">
        <f t="shared" ref="V54" si="344">IFERROR(IF(OR(W54=0,W54=""),"",W54/U54-1),0)</f>
        <v/>
      </c>
      <c r="W54" s="894"/>
      <c r="X54" s="434" t="str">
        <f t="shared" ref="X54" si="345">IFERROR(IF(OR(Y54=0,Y54=""),"",Y54/W54-1),0)</f>
        <v/>
      </c>
      <c r="Y54" s="894"/>
      <c r="Z54" s="434" t="str">
        <f t="shared" ref="Z54" si="346">IFERROR(IF(OR(AA54=0,AA54=""),"",AA54/Y54-1),0)</f>
        <v/>
      </c>
      <c r="AA54" s="894"/>
      <c r="AB54" s="434" t="str">
        <f t="shared" ref="AB54" si="347">IFERROR(IF(OR(AC54=0,AC54=""),"",AC54/AA54-1),0)</f>
        <v/>
      </c>
      <c r="AC54" s="894"/>
      <c r="AD54" s="434" t="str">
        <f t="shared" ref="AD54" si="348">IFERROR(IF(OR(AE54=0,AE54=""),"",AE54/AC54-1),0)</f>
        <v/>
      </c>
      <c r="AE54" s="894"/>
      <c r="AF54" s="434" t="str">
        <f t="shared" ref="AF54" si="349">IFERROR(IF(OR(AG54=0,AG54=""),"",AG54/AE54-1),0)</f>
        <v/>
      </c>
      <c r="AG54" s="894"/>
      <c r="AH54" s="434" t="str">
        <f t="shared" ref="AH54" si="350">IFERROR(IF(OR(AI54=0,AI54=""),"",AI54/AG54-1),0)</f>
        <v/>
      </c>
      <c r="AI54" s="894"/>
      <c r="AJ54" s="434" t="str">
        <f t="shared" ref="AJ54" si="351">IFERROR(IF(OR(AK54=0,AK54=""),"",AK54/AI54-1),0)</f>
        <v/>
      </c>
      <c r="AK54" s="894"/>
      <c r="AL54" s="434" t="str">
        <f t="shared" ref="AL54" si="352">IFERROR(IF(OR(AM54=0,AM54=""),"",AM54/AK54-1),0)</f>
        <v/>
      </c>
      <c r="AM54" s="894"/>
      <c r="AN54" s="434" t="str">
        <f t="shared" ref="AN54" si="353">IFERROR(IF(OR(AO54=0,AO54=""),"",AO54/AM54-1),0)</f>
        <v/>
      </c>
      <c r="AO54" s="894"/>
      <c r="AP54" s="434" t="str">
        <f t="shared" ref="AP54" si="354">IFERROR(IF(OR(AQ54=0,AQ54=""),"",AQ54/AO54-1),0)</f>
        <v/>
      </c>
      <c r="AQ54" s="894"/>
      <c r="AR54" s="434" t="str">
        <f t="shared" ref="AR54" si="355">IFERROR(IF(OR(AS54=0,AS54=""),"",AS54/AQ54-1),0)</f>
        <v/>
      </c>
      <c r="AS54" s="894"/>
      <c r="AT54" s="434" t="str">
        <f t="shared" ref="AT54" si="356">IFERROR(IF(OR(AU54=0,AU54=""),"",AU54/AS54-1),0)</f>
        <v/>
      </c>
      <c r="AU54" s="894"/>
      <c r="AV54" s="434" t="str">
        <f t="shared" ref="AV54" si="357">IFERROR(IF(OR(AW54=0,AW54=""),"",AW54/AU54-1),0)</f>
        <v/>
      </c>
      <c r="AW54" s="894"/>
      <c r="AX54" s="434" t="str">
        <f t="shared" si="339"/>
        <v/>
      </c>
    </row>
    <row r="55" spans="2:50" s="54" customFormat="1" ht="15" customHeight="1" x14ac:dyDescent="0.25">
      <c r="B55" s="1025"/>
      <c r="C55" s="1026"/>
      <c r="D55" s="1027"/>
      <c r="E55" s="1028"/>
      <c r="F55" s="546" t="str" cm="1">
        <f t="array" ref="F55">IFERROR(_xlfn.RRI(I55,K55,MAX(IF(MOD(COLUMN(K55:AW55)-COLUMN(K55),2)=0,K55:AW55))),"")</f>
        <v/>
      </c>
      <c r="G55" s="442" cm="1">
        <f t="array" ref="G55">SUM(IF(MOD(COLUMN(K55:AW55)-COLUMN(K55),2)=0,K55:AW55))</f>
        <v>0</v>
      </c>
      <c r="H55" s="445">
        <f>COUNTIF(K55:AX55,"&gt;10")</f>
        <v>0</v>
      </c>
      <c r="I55" s="445" cm="1">
        <f t="array" ref="I55">COUNT(IF(MOD(COLUMN(L55:AX55)-COLUMN(L55),2)=0,L55:AX55))</f>
        <v>0</v>
      </c>
      <c r="J55" s="444"/>
      <c r="K55" s="894"/>
      <c r="L55" s="434" t="str">
        <f>IFERROR(IF(OR(M55=0,M55=""),"",M55/K55-1),0)</f>
        <v/>
      </c>
      <c r="M55" s="894"/>
      <c r="N55" s="434" t="str">
        <f t="shared" ref="N55" si="358">IFERROR(IF(OR(O55=0,O55=""),"",O55/M55-1),0)</f>
        <v/>
      </c>
      <c r="O55" s="894"/>
      <c r="P55" s="434" t="str">
        <f t="shared" ref="P55" si="359">IFERROR(IF(OR(Q55=0,Q55=""),"",Q55/O55-1),0)</f>
        <v/>
      </c>
      <c r="Q55" s="894"/>
      <c r="R55" s="434" t="str">
        <f t="shared" ref="R55" si="360">IFERROR(IF(OR(S55=0,S55=""),"",S55/Q55-1),0)</f>
        <v/>
      </c>
      <c r="S55" s="894"/>
      <c r="T55" s="434" t="str">
        <f t="shared" ref="T55" si="361">IFERROR(IF(OR(U55=0,U55=""),"",U55/S55-1),0)</f>
        <v/>
      </c>
      <c r="U55" s="894"/>
      <c r="V55" s="434" t="str">
        <f t="shared" ref="V55" si="362">IFERROR(IF(OR(W55=0,W55=""),"",W55/U55-1),0)</f>
        <v/>
      </c>
      <c r="W55" s="894"/>
      <c r="X55" s="434" t="str">
        <f t="shared" ref="X55" si="363">IFERROR(IF(OR(Y55=0,Y55=""),"",Y55/W55-1),0)</f>
        <v/>
      </c>
      <c r="Y55" s="894"/>
      <c r="Z55" s="434" t="str">
        <f t="shared" ref="Z55" si="364">IFERROR(IF(OR(AA55=0,AA55=""),"",AA55/Y55-1),0)</f>
        <v/>
      </c>
      <c r="AA55" s="894"/>
      <c r="AB55" s="434" t="str">
        <f t="shared" ref="AB55" si="365">IFERROR(IF(OR(AC55=0,AC55=""),"",AC55/AA55-1),0)</f>
        <v/>
      </c>
      <c r="AC55" s="894"/>
      <c r="AD55" s="434" t="str">
        <f t="shared" ref="AD55" si="366">IFERROR(IF(OR(AE55=0,AE55=""),"",AE55/AC55-1),0)</f>
        <v/>
      </c>
      <c r="AE55" s="894"/>
      <c r="AF55" s="434" t="str">
        <f t="shared" ref="AF55" si="367">IFERROR(IF(OR(AG55=0,AG55=""),"",AG55/AE55-1),0)</f>
        <v/>
      </c>
      <c r="AG55" s="894"/>
      <c r="AH55" s="434" t="str">
        <f t="shared" ref="AH55" si="368">IFERROR(IF(OR(AI55=0,AI55=""),"",AI55/AG55-1),0)</f>
        <v/>
      </c>
      <c r="AI55" s="894"/>
      <c r="AJ55" s="434" t="str">
        <f t="shared" ref="AJ55" si="369">IFERROR(IF(OR(AK55=0,AK55=""),"",AK55/AI55-1),0)</f>
        <v/>
      </c>
      <c r="AK55" s="894"/>
      <c r="AL55" s="434" t="str">
        <f t="shared" ref="AL55" si="370">IFERROR(IF(OR(AM55=0,AM55=""),"",AM55/AK55-1),0)</f>
        <v/>
      </c>
      <c r="AM55" s="894"/>
      <c r="AN55" s="434" t="str">
        <f t="shared" ref="AN55" si="371">IFERROR(IF(OR(AO55=0,AO55=""),"",AO55/AM55-1),0)</f>
        <v/>
      </c>
      <c r="AO55" s="894"/>
      <c r="AP55" s="434" t="str">
        <f t="shared" ref="AP55" si="372">IFERROR(IF(OR(AQ55=0,AQ55=""),"",AQ55/AO55-1),0)</f>
        <v/>
      </c>
      <c r="AQ55" s="894"/>
      <c r="AR55" s="434" t="str">
        <f t="shared" ref="AR55" si="373">IFERROR(IF(OR(AS55=0,AS55=""),"",AS55/AQ55-1),0)</f>
        <v/>
      </c>
      <c r="AS55" s="894"/>
      <c r="AT55" s="434" t="str">
        <f t="shared" ref="AT55" si="374">IFERROR(IF(OR(AU55=0,AU55=""),"",AU55/AS55-1),0)</f>
        <v/>
      </c>
      <c r="AU55" s="894"/>
      <c r="AV55" s="434" t="str">
        <f t="shared" ref="AV55" si="375">IFERROR(IF(OR(AW55=0,AW55=""),"",AW55/AU55-1),0)</f>
        <v/>
      </c>
      <c r="AW55" s="894"/>
      <c r="AX55" s="434" t="str">
        <f t="shared" si="339"/>
        <v/>
      </c>
    </row>
    <row r="56" spans="2:50" s="54" customFormat="1" ht="15" customHeight="1" x14ac:dyDescent="0.25">
      <c r="B56" s="1025"/>
      <c r="C56" s="1026"/>
      <c r="D56" s="1027"/>
      <c r="E56" s="1028"/>
      <c r="F56" s="546" t="str" cm="1">
        <f t="array" ref="F56">IFERROR(_xlfn.RRI(I56,K56,MAX(IF(MOD(COLUMN(K56:AW56)-COLUMN(K56),2)=0,K56:AW56))),"")</f>
        <v/>
      </c>
      <c r="G56" s="442" cm="1">
        <f t="array" ref="G56">SUM(IF(MOD(COLUMN(K56:AW56)-COLUMN(K56),2)=0,K56:AW56))</f>
        <v>0</v>
      </c>
      <c r="H56" s="445">
        <f>COUNTIF(K56:AX56,"&gt;10")</f>
        <v>0</v>
      </c>
      <c r="I56" s="445" cm="1">
        <f t="array" ref="I56">COUNT(IF(MOD(COLUMN(L56:AX56)-COLUMN(L56),2)=0,L56:AX56))</f>
        <v>0</v>
      </c>
      <c r="J56" s="444"/>
      <c r="K56" s="894"/>
      <c r="L56" s="434" t="str">
        <f>IFERROR(IF(OR(M56=0,M56=""),"",M56/K56-1),0)</f>
        <v/>
      </c>
      <c r="M56" s="894"/>
      <c r="N56" s="434" t="str">
        <f t="shared" ref="N56" si="376">IFERROR(IF(OR(O56=0,O56=""),"",O56/M56-1),0)</f>
        <v/>
      </c>
      <c r="O56" s="894"/>
      <c r="P56" s="434" t="str">
        <f t="shared" ref="P56" si="377">IFERROR(IF(OR(Q56=0,Q56=""),"",Q56/O56-1),0)</f>
        <v/>
      </c>
      <c r="Q56" s="894"/>
      <c r="R56" s="434" t="str">
        <f t="shared" ref="R56" si="378">IFERROR(IF(OR(S56=0,S56=""),"",S56/Q56-1),0)</f>
        <v/>
      </c>
      <c r="S56" s="894"/>
      <c r="T56" s="434" t="str">
        <f t="shared" ref="T56" si="379">IFERROR(IF(OR(U56=0,U56=""),"",U56/S56-1),0)</f>
        <v/>
      </c>
      <c r="U56" s="894"/>
      <c r="V56" s="434" t="str">
        <f t="shared" ref="V56" si="380">IFERROR(IF(OR(W56=0,W56=""),"",W56/U56-1),0)</f>
        <v/>
      </c>
      <c r="W56" s="894"/>
      <c r="X56" s="434" t="str">
        <f t="shared" ref="X56" si="381">IFERROR(IF(OR(Y56=0,Y56=""),"",Y56/W56-1),0)</f>
        <v/>
      </c>
      <c r="Y56" s="894"/>
      <c r="Z56" s="434" t="str">
        <f t="shared" ref="Z56" si="382">IFERROR(IF(OR(AA56=0,AA56=""),"",AA56/Y56-1),0)</f>
        <v/>
      </c>
      <c r="AA56" s="894"/>
      <c r="AB56" s="434" t="str">
        <f t="shared" ref="AB56" si="383">IFERROR(IF(OR(AC56=0,AC56=""),"",AC56/AA56-1),0)</f>
        <v/>
      </c>
      <c r="AC56" s="894"/>
      <c r="AD56" s="434" t="str">
        <f t="shared" ref="AD56" si="384">IFERROR(IF(OR(AE56=0,AE56=""),"",AE56/AC56-1),0)</f>
        <v/>
      </c>
      <c r="AE56" s="894"/>
      <c r="AF56" s="434" t="str">
        <f t="shared" ref="AF56" si="385">IFERROR(IF(OR(AG56=0,AG56=""),"",AG56/AE56-1),0)</f>
        <v/>
      </c>
      <c r="AG56" s="894"/>
      <c r="AH56" s="434" t="str">
        <f t="shared" ref="AH56" si="386">IFERROR(IF(OR(AI56=0,AI56=""),"",AI56/AG56-1),0)</f>
        <v/>
      </c>
      <c r="AI56" s="894"/>
      <c r="AJ56" s="434" t="str">
        <f t="shared" ref="AJ56" si="387">IFERROR(IF(OR(AK56=0,AK56=""),"",AK56/AI56-1),0)</f>
        <v/>
      </c>
      <c r="AK56" s="894"/>
      <c r="AL56" s="434" t="str">
        <f t="shared" ref="AL56" si="388">IFERROR(IF(OR(AM56=0,AM56=""),"",AM56/AK56-1),0)</f>
        <v/>
      </c>
      <c r="AM56" s="894"/>
      <c r="AN56" s="434" t="str">
        <f t="shared" ref="AN56" si="389">IFERROR(IF(OR(AO56=0,AO56=""),"",AO56/AM56-1),0)</f>
        <v/>
      </c>
      <c r="AO56" s="894"/>
      <c r="AP56" s="434" t="str">
        <f t="shared" ref="AP56" si="390">IFERROR(IF(OR(AQ56=0,AQ56=""),"",AQ56/AO56-1),0)</f>
        <v/>
      </c>
      <c r="AQ56" s="894"/>
      <c r="AR56" s="434" t="str">
        <f t="shared" ref="AR56" si="391">IFERROR(IF(OR(AS56=0,AS56=""),"",AS56/AQ56-1),0)</f>
        <v/>
      </c>
      <c r="AS56" s="894"/>
      <c r="AT56" s="434" t="str">
        <f t="shared" ref="AT56" si="392">IFERROR(IF(OR(AU56=0,AU56=""),"",AU56/AS56-1),0)</f>
        <v/>
      </c>
      <c r="AU56" s="894"/>
      <c r="AV56" s="434" t="str">
        <f t="shared" ref="AV56" si="393">IFERROR(IF(OR(AW56=0,AW56=""),"",AW56/AU56-1),0)</f>
        <v/>
      </c>
      <c r="AW56" s="894"/>
      <c r="AX56" s="434" t="str">
        <f t="shared" si="339"/>
        <v/>
      </c>
    </row>
    <row r="57" spans="2:50" s="54" customFormat="1" ht="15" customHeight="1" thickBot="1" x14ac:dyDescent="0.3">
      <c r="B57" s="1025"/>
      <c r="C57" s="1026"/>
      <c r="D57" s="1029"/>
      <c r="E57" s="1030"/>
      <c r="F57" s="546" t="str" cm="1">
        <f t="array" ref="F57">IFERROR(_xlfn.RRI(I57,K57,MAX(IF(MOD(COLUMN(K57:AW57)-COLUMN(K57),2)=0,K57:AW57))),"")</f>
        <v/>
      </c>
      <c r="G57" s="442" cm="1">
        <f t="array" ref="G57">SUM(IF(MOD(COLUMN(K57:AW57)-COLUMN(K57),2)=0,K57:AW57))</f>
        <v>0</v>
      </c>
      <c r="H57" s="445">
        <f>COUNTIF(K57:AX57,"&gt;10")</f>
        <v>0</v>
      </c>
      <c r="I57" s="445" cm="1">
        <f t="array" ref="I57">COUNT(IF(MOD(COLUMN(L57:AX57)-COLUMN(L57),2)=0,L57:AX57))</f>
        <v>0</v>
      </c>
      <c r="J57" s="444"/>
      <c r="K57" s="894"/>
      <c r="L57" s="434" t="str">
        <f>IFERROR(IF(OR(M57=0,M57=""),"",M57/K57-1),0)</f>
        <v/>
      </c>
      <c r="M57" s="894"/>
      <c r="N57" s="434" t="str">
        <f t="shared" ref="N57" si="394">IFERROR(IF(OR(O57=0,O57=""),"",O57/M57-1),0)</f>
        <v/>
      </c>
      <c r="O57" s="894"/>
      <c r="P57" s="434" t="str">
        <f t="shared" ref="P57" si="395">IFERROR(IF(OR(Q57=0,Q57=""),"",Q57/O57-1),0)</f>
        <v/>
      </c>
      <c r="Q57" s="894"/>
      <c r="R57" s="434" t="str">
        <f t="shared" ref="R57" si="396">IFERROR(IF(OR(S57=0,S57=""),"",S57/Q57-1),0)</f>
        <v/>
      </c>
      <c r="S57" s="894"/>
      <c r="T57" s="434" t="str">
        <f t="shared" ref="T57" si="397">IFERROR(IF(OR(U57=0,U57=""),"",U57/S57-1),0)</f>
        <v/>
      </c>
      <c r="U57" s="894"/>
      <c r="V57" s="434" t="str">
        <f t="shared" ref="V57" si="398">IFERROR(IF(OR(W57=0,W57=""),"",W57/U57-1),0)</f>
        <v/>
      </c>
      <c r="W57" s="894"/>
      <c r="X57" s="434" t="str">
        <f t="shared" ref="X57" si="399">IFERROR(IF(OR(Y57=0,Y57=""),"",Y57/W57-1),0)</f>
        <v/>
      </c>
      <c r="Y57" s="894"/>
      <c r="Z57" s="434" t="str">
        <f t="shared" ref="Z57" si="400">IFERROR(IF(OR(AA57=0,AA57=""),"",AA57/Y57-1),0)</f>
        <v/>
      </c>
      <c r="AA57" s="894"/>
      <c r="AB57" s="434" t="str">
        <f t="shared" ref="AB57" si="401">IFERROR(IF(OR(AC57=0,AC57=""),"",AC57/AA57-1),0)</f>
        <v/>
      </c>
      <c r="AC57" s="894"/>
      <c r="AD57" s="434" t="str">
        <f t="shared" ref="AD57" si="402">IFERROR(IF(OR(AE57=0,AE57=""),"",AE57/AC57-1),0)</f>
        <v/>
      </c>
      <c r="AE57" s="894"/>
      <c r="AF57" s="434" t="str">
        <f t="shared" ref="AF57" si="403">IFERROR(IF(OR(AG57=0,AG57=""),"",AG57/AE57-1),0)</f>
        <v/>
      </c>
      <c r="AG57" s="894"/>
      <c r="AH57" s="434" t="str">
        <f t="shared" ref="AH57" si="404">IFERROR(IF(OR(AI57=0,AI57=""),"",AI57/AG57-1),0)</f>
        <v/>
      </c>
      <c r="AI57" s="894"/>
      <c r="AJ57" s="434" t="str">
        <f t="shared" ref="AJ57" si="405">IFERROR(IF(OR(AK57=0,AK57=""),"",AK57/AI57-1),0)</f>
        <v/>
      </c>
      <c r="AK57" s="894"/>
      <c r="AL57" s="434" t="str">
        <f t="shared" ref="AL57" si="406">IFERROR(IF(OR(AM57=0,AM57=""),"",AM57/AK57-1),0)</f>
        <v/>
      </c>
      <c r="AM57" s="894"/>
      <c r="AN57" s="434" t="str">
        <f t="shared" ref="AN57" si="407">IFERROR(IF(OR(AO57=0,AO57=""),"",AO57/AM57-1),0)</f>
        <v/>
      </c>
      <c r="AO57" s="894"/>
      <c r="AP57" s="434" t="str">
        <f t="shared" ref="AP57" si="408">IFERROR(IF(OR(AQ57=0,AQ57=""),"",AQ57/AO57-1),0)</f>
        <v/>
      </c>
      <c r="AQ57" s="894"/>
      <c r="AR57" s="434" t="str">
        <f t="shared" ref="AR57" si="409">IFERROR(IF(OR(AS57=0,AS57=""),"",AS57/AQ57-1),0)</f>
        <v/>
      </c>
      <c r="AS57" s="894"/>
      <c r="AT57" s="434" t="str">
        <f t="shared" ref="AT57" si="410">IFERROR(IF(OR(AU57=0,AU57=""),"",AU57/AS57-1),0)</f>
        <v/>
      </c>
      <c r="AU57" s="894"/>
      <c r="AV57" s="434" t="str">
        <f t="shared" ref="AV57" si="411">IFERROR(IF(OR(AW57=0,AW57=""),"",AW57/AU57-1),0)</f>
        <v/>
      </c>
      <c r="AW57" s="894"/>
      <c r="AX57" s="434" t="str">
        <f t="shared" si="339"/>
        <v/>
      </c>
    </row>
    <row r="58" spans="2:50" s="54" customFormat="1" ht="15" customHeight="1" x14ac:dyDescent="0.25">
      <c r="B58" s="455" t="s">
        <v>225</v>
      </c>
      <c r="C58" s="456"/>
      <c r="D58" s="457"/>
      <c r="E58" s="458"/>
      <c r="F58" s="549" t="str" cm="1">
        <f t="array" ref="F58">IFERROR(_xlfn.RRI(I58,K58,MAX(IF(MOD(COLUMN(K58:AW58)-COLUMN(K58),2)=0,K58:AW58))),"")</f>
        <v/>
      </c>
      <c r="G58" s="457">
        <f>SUM(G53:G57)</f>
        <v>0</v>
      </c>
      <c r="H58" s="459">
        <f>MAX(H53:H57)</f>
        <v>0</v>
      </c>
      <c r="I58" s="459" cm="1">
        <f t="array" ref="I58">COUNT(IF(MOD(COLUMN(L58:AX58)-COLUMN(L58),2)=0,L58:AX58))</f>
        <v>0</v>
      </c>
      <c r="J58" s="457"/>
      <c r="K58" s="460" t="str">
        <f>IF(SUM(K53:K57)=0,"",SUM(K53:K57))</f>
        <v/>
      </c>
      <c r="L58" s="461" t="str">
        <f t="shared" ref="L58:AX58" si="412">IFERROR(IF(OR(M58=0,M58=""),"",M58/K58-1),0)</f>
        <v/>
      </c>
      <c r="M58" s="460" t="str">
        <f>IF(SUM(M53:M57)=0,"",SUM(M53:M57))</f>
        <v/>
      </c>
      <c r="N58" s="461" t="str">
        <f t="shared" si="412"/>
        <v/>
      </c>
      <c r="O58" s="460" t="str">
        <f>IF(SUM(O53:O57)=0,"",SUM(O53:O57))</f>
        <v/>
      </c>
      <c r="P58" s="461" t="str">
        <f t="shared" si="412"/>
        <v/>
      </c>
      <c r="Q58" s="460" t="str">
        <f>IF(SUM(Q53:Q57)=0,"",SUM(Q53:Q57))</f>
        <v/>
      </c>
      <c r="R58" s="461" t="str">
        <f t="shared" si="412"/>
        <v/>
      </c>
      <c r="S58" s="460" t="str">
        <f>IF(SUM(S53:S57)=0,"",SUM(S53:S57))</f>
        <v/>
      </c>
      <c r="T58" s="461" t="str">
        <f t="shared" si="412"/>
        <v/>
      </c>
      <c r="U58" s="460" t="str">
        <f>IF(SUM(U53:U57)=0,"",SUM(U53:U57))</f>
        <v/>
      </c>
      <c r="V58" s="461" t="str">
        <f t="shared" si="412"/>
        <v/>
      </c>
      <c r="W58" s="460" t="str">
        <f>IF(SUM(W53:W57)=0,"",SUM(W53:W57))</f>
        <v/>
      </c>
      <c r="X58" s="461" t="str">
        <f t="shared" si="412"/>
        <v/>
      </c>
      <c r="Y58" s="460" t="str">
        <f>IF(SUM(Y53:Y57)=0,"",SUM(Y53:Y57))</f>
        <v/>
      </c>
      <c r="Z58" s="461" t="str">
        <f t="shared" si="412"/>
        <v/>
      </c>
      <c r="AA58" s="460" t="str">
        <f>IF(SUM(AA53:AA57)=0,"",SUM(AA53:AA57))</f>
        <v/>
      </c>
      <c r="AB58" s="461" t="str">
        <f t="shared" si="412"/>
        <v/>
      </c>
      <c r="AC58" s="460" t="str">
        <f>IF(SUM(AC53:AC57)=0,"",SUM(AC53:AC57))</f>
        <v/>
      </c>
      <c r="AD58" s="461" t="str">
        <f t="shared" si="412"/>
        <v/>
      </c>
      <c r="AE58" s="460" t="str">
        <f>IF(SUM(AE53:AE57)=0,"",SUM(AE53:AE57))</f>
        <v/>
      </c>
      <c r="AF58" s="461" t="str">
        <f t="shared" si="412"/>
        <v/>
      </c>
      <c r="AG58" s="460" t="str">
        <f>IF(SUM(AG53:AG57)=0,"",SUM(AG53:AG57))</f>
        <v/>
      </c>
      <c r="AH58" s="461" t="str">
        <f t="shared" si="412"/>
        <v/>
      </c>
      <c r="AI58" s="460" t="str">
        <f>IF(SUM(AI53:AI57)=0,"",SUM(AI53:AI57))</f>
        <v/>
      </c>
      <c r="AJ58" s="461" t="str">
        <f t="shared" si="412"/>
        <v/>
      </c>
      <c r="AK58" s="460" t="str">
        <f>IF(SUM(AK53:AK57)=0,"",SUM(AK53:AK57))</f>
        <v/>
      </c>
      <c r="AL58" s="461" t="str">
        <f t="shared" si="412"/>
        <v/>
      </c>
      <c r="AM58" s="460" t="str">
        <f>IF(SUM(AM53:AM57)=0,"",SUM(AM53:AM57))</f>
        <v/>
      </c>
      <c r="AN58" s="461" t="str">
        <f t="shared" si="412"/>
        <v/>
      </c>
      <c r="AO58" s="460" t="str">
        <f>IF(SUM(AO53:AO57)=0,"",SUM(AO53:AO57))</f>
        <v/>
      </c>
      <c r="AP58" s="461" t="str">
        <f t="shared" si="412"/>
        <v/>
      </c>
      <c r="AQ58" s="460" t="str">
        <f>IF(SUM(AQ53:AQ57)=0,"",SUM(AQ53:AQ57))</f>
        <v/>
      </c>
      <c r="AR58" s="461" t="str">
        <f t="shared" si="412"/>
        <v/>
      </c>
      <c r="AS58" s="460" t="str">
        <f>IF(SUM(AS53:AS57)=0,"",SUM(AS53:AS57))</f>
        <v/>
      </c>
      <c r="AT58" s="461" t="str">
        <f t="shared" si="412"/>
        <v/>
      </c>
      <c r="AU58" s="460" t="str">
        <f>IF(SUM(AU53:AU57)=0,"",SUM(AU53:AU57))</f>
        <v/>
      </c>
      <c r="AV58" s="461" t="str">
        <f t="shared" si="412"/>
        <v/>
      </c>
      <c r="AW58" s="460" t="str">
        <f>IF(SUM(AW53:AW57)=0,"",SUM(AW53:AW57))</f>
        <v/>
      </c>
      <c r="AX58" s="461" t="str">
        <f t="shared" si="412"/>
        <v/>
      </c>
    </row>
    <row r="59" spans="2:50" s="54" customFormat="1" ht="15" customHeight="1" x14ac:dyDescent="0.25">
      <c r="F59" s="547"/>
      <c r="H59" s="445"/>
      <c r="I59" s="445"/>
      <c r="K59" s="393"/>
      <c r="L59" s="437"/>
      <c r="M59" s="393"/>
      <c r="N59" s="394"/>
      <c r="O59" s="56"/>
      <c r="P59" s="394"/>
      <c r="Q59" s="56"/>
      <c r="R59" s="394"/>
      <c r="S59" s="56"/>
      <c r="T59" s="394"/>
      <c r="U59" s="56"/>
      <c r="V59" s="394"/>
      <c r="W59" s="56"/>
      <c r="X59" s="394"/>
      <c r="Y59" s="56"/>
      <c r="Z59" s="394"/>
      <c r="AA59" s="56"/>
      <c r="AB59" s="394"/>
      <c r="AC59" s="56"/>
      <c r="AD59" s="394"/>
      <c r="AE59" s="56"/>
      <c r="AF59" s="394"/>
      <c r="AG59" s="56"/>
      <c r="AH59" s="394"/>
      <c r="AJ59" s="394"/>
      <c r="AL59" s="394"/>
      <c r="AN59" s="394"/>
      <c r="AP59" s="394"/>
      <c r="AR59" s="394"/>
      <c r="AT59" s="394"/>
      <c r="AV59" s="394"/>
      <c r="AX59" s="394"/>
    </row>
    <row r="60" spans="2:50" s="9" customFormat="1" ht="15" customHeight="1" x14ac:dyDescent="0.25">
      <c r="B60" s="13"/>
      <c r="C60" s="10"/>
      <c r="D60" s="10"/>
      <c r="E60" s="467"/>
      <c r="F60" s="551" t="s">
        <v>226</v>
      </c>
      <c r="G60" s="467"/>
      <c r="H60" s="497"/>
      <c r="I60" s="497"/>
      <c r="J60" s="372">
        <f>J14</f>
        <v>0</v>
      </c>
      <c r="K60" s="387">
        <f>K14</f>
        <v>1</v>
      </c>
      <c r="L60" s="371"/>
      <c r="M60" s="387">
        <f>M14</f>
        <v>2</v>
      </c>
      <c r="N60" s="371"/>
      <c r="O60" s="372">
        <f>O14</f>
        <v>3</v>
      </c>
      <c r="P60" s="371"/>
      <c r="Q60" s="372">
        <f>Q14</f>
        <v>4</v>
      </c>
      <c r="R60" s="371"/>
      <c r="S60" s="372">
        <f>S14</f>
        <v>5</v>
      </c>
      <c r="T60" s="371"/>
      <c r="U60" s="372">
        <f>U14</f>
        <v>6</v>
      </c>
      <c r="V60" s="371"/>
      <c r="W60" s="372">
        <f>W14</f>
        <v>7</v>
      </c>
      <c r="X60" s="371"/>
      <c r="Y60" s="372">
        <f>Y14</f>
        <v>8</v>
      </c>
      <c r="Z60" s="371"/>
      <c r="AA60" s="372">
        <f>AA14</f>
        <v>9</v>
      </c>
      <c r="AB60" s="371"/>
      <c r="AC60" s="372">
        <f>AC14</f>
        <v>10</v>
      </c>
      <c r="AD60" s="371"/>
      <c r="AE60" s="372">
        <f>AE14</f>
        <v>11</v>
      </c>
      <c r="AF60" s="371"/>
      <c r="AG60" s="372">
        <f>AG14</f>
        <v>12</v>
      </c>
      <c r="AH60" s="371"/>
      <c r="AI60" s="372">
        <f>AI14</f>
        <v>13</v>
      </c>
      <c r="AJ60" s="371"/>
      <c r="AK60" s="372">
        <f>AK14</f>
        <v>14</v>
      </c>
      <c r="AL60" s="371"/>
      <c r="AM60" s="372">
        <f>AM14</f>
        <v>15</v>
      </c>
      <c r="AN60" s="371"/>
      <c r="AO60" s="372">
        <f>AO14</f>
        <v>16</v>
      </c>
      <c r="AP60" s="371"/>
      <c r="AQ60" s="372">
        <f>AQ14</f>
        <v>17</v>
      </c>
      <c r="AR60" s="371"/>
      <c r="AS60" s="372">
        <f>AS14</f>
        <v>18</v>
      </c>
      <c r="AT60" s="371"/>
      <c r="AU60" s="372">
        <f>AU14</f>
        <v>19</v>
      </c>
      <c r="AV60" s="371"/>
      <c r="AW60" s="372">
        <f>AW14</f>
        <v>20</v>
      </c>
      <c r="AX60" s="371"/>
    </row>
    <row r="61" spans="2:50" s="54" customFormat="1" ht="15" customHeight="1" x14ac:dyDescent="0.25">
      <c r="B61" s="66" t="s">
        <v>227</v>
      </c>
      <c r="C61" s="67"/>
      <c r="D61" s="67"/>
      <c r="E61" s="69"/>
      <c r="F61" s="552" t="str" cm="1">
        <f t="array" ref="F61">IFERROR(_xlfn.RRI(I61,K61,MAX(IF(MOD(COLUMN(K61:AW61)-COLUMN(K61),2)=0,K61:AW61))),"")</f>
        <v/>
      </c>
      <c r="G61" s="468" cm="1">
        <f t="array" ref="G61">SUM(IF(MOD(COLUMN(K61:AW61)-COLUMN(K61),2)=0,K61:AW61))</f>
        <v>0</v>
      </c>
      <c r="H61" s="469">
        <f>COUNTIF(K61:AX61,"&gt;10")</f>
        <v>0</v>
      </c>
      <c r="I61" s="469" cm="1">
        <f t="array" ref="I61">COUNT(IF(MOD(COLUMN(L61:AX61)-COLUMN(L61),2)=0,L61:AX61))</f>
        <v>0</v>
      </c>
      <c r="J61" s="67"/>
      <c r="K61" s="398">
        <f>SUM(K24,K31,K37,K42,K50,K58)</f>
        <v>0</v>
      </c>
      <c r="L61" s="475" t="str">
        <f t="shared" ref="L61:AX61" si="413">IFERROR(IF(OR(M61=0,M61=""),"",M61/K61-1),0)</f>
        <v/>
      </c>
      <c r="M61" s="398">
        <f>SUM(M24,M31,M37,M42,M50,M58)</f>
        <v>0</v>
      </c>
      <c r="N61" s="475" t="str">
        <f t="shared" si="413"/>
        <v/>
      </c>
      <c r="O61" s="398">
        <f>SUM(O24,O31,O37,O42,O50,O58)</f>
        <v>0</v>
      </c>
      <c r="P61" s="475" t="str">
        <f t="shared" si="413"/>
        <v/>
      </c>
      <c r="Q61" s="398">
        <f>SUM(Q24,Q31,Q37,Q42,Q50,Q58)</f>
        <v>0</v>
      </c>
      <c r="R61" s="475" t="str">
        <f t="shared" si="413"/>
        <v/>
      </c>
      <c r="S61" s="398">
        <f>SUM(S24,S31,S37,S42,S50,S58)</f>
        <v>0</v>
      </c>
      <c r="T61" s="475" t="str">
        <f t="shared" si="413"/>
        <v/>
      </c>
      <c r="U61" s="398">
        <f>SUM(U24,U31,U37,U42,U50,U58)</f>
        <v>0</v>
      </c>
      <c r="V61" s="475" t="str">
        <f t="shared" si="413"/>
        <v/>
      </c>
      <c r="W61" s="398">
        <f>SUM(W24,W31,W37,W42,W50,W58)</f>
        <v>0</v>
      </c>
      <c r="X61" s="475" t="str">
        <f t="shared" si="413"/>
        <v/>
      </c>
      <c r="Y61" s="398">
        <f>SUM(Y24,Y31,Y37,Y42,Y50,Y58)</f>
        <v>0</v>
      </c>
      <c r="Z61" s="475" t="str">
        <f t="shared" si="413"/>
        <v/>
      </c>
      <c r="AA61" s="398">
        <f>SUM(AA24,AA31,AA37,AA42,AA50,AA58)</f>
        <v>0</v>
      </c>
      <c r="AB61" s="475" t="str">
        <f t="shared" si="413"/>
        <v/>
      </c>
      <c r="AC61" s="398">
        <f>SUM(AC24,AC31,AC37,AC42,AC50,AC58)</f>
        <v>0</v>
      </c>
      <c r="AD61" s="475" t="str">
        <f t="shared" si="413"/>
        <v/>
      </c>
      <c r="AE61" s="398">
        <f>SUM(AE24,AE31,AE37,AE42,AE50,AE58)</f>
        <v>0</v>
      </c>
      <c r="AF61" s="475" t="str">
        <f t="shared" si="413"/>
        <v/>
      </c>
      <c r="AG61" s="398">
        <f>SUM(AG24,AG31,AG37,AG42,AG50,AG58)</f>
        <v>0</v>
      </c>
      <c r="AH61" s="475" t="str">
        <f t="shared" si="413"/>
        <v/>
      </c>
      <c r="AI61" s="398">
        <f>SUM(AI24,AI31,AI37,AI42,AI50,AI58)</f>
        <v>0</v>
      </c>
      <c r="AJ61" s="475" t="str">
        <f t="shared" si="413"/>
        <v/>
      </c>
      <c r="AK61" s="398">
        <f>SUM(AK24,AK31,AK37,AK42,AK50,AK58)</f>
        <v>0</v>
      </c>
      <c r="AL61" s="475" t="str">
        <f t="shared" si="413"/>
        <v/>
      </c>
      <c r="AM61" s="398">
        <f>SUM(AM24,AM31,AM37,AM42,AM50,AM58)</f>
        <v>0</v>
      </c>
      <c r="AN61" s="475" t="str">
        <f t="shared" si="413"/>
        <v/>
      </c>
      <c r="AO61" s="398">
        <f>SUM(AO24,AO31,AO37,AO42,AO50,AO58)</f>
        <v>0</v>
      </c>
      <c r="AP61" s="475" t="str">
        <f t="shared" si="413"/>
        <v/>
      </c>
      <c r="AQ61" s="398">
        <f>SUM(AQ24,AQ31,AQ37,AQ42,AQ50,AQ58)</f>
        <v>0</v>
      </c>
      <c r="AR61" s="475" t="str">
        <f t="shared" si="413"/>
        <v/>
      </c>
      <c r="AS61" s="398">
        <f>SUM(AS24,AS31,AS37,AS42,AS50,AS58)</f>
        <v>0</v>
      </c>
      <c r="AT61" s="475" t="str">
        <f t="shared" si="413"/>
        <v/>
      </c>
      <c r="AU61" s="398">
        <f>SUM(AU24,AU31,AU37,AU42,AU50,AU58)</f>
        <v>0</v>
      </c>
      <c r="AV61" s="475" t="str">
        <f t="shared" si="413"/>
        <v/>
      </c>
      <c r="AW61" s="398">
        <f>SUM(AW24,AW31,AW37,AW42,AW50,AW58)</f>
        <v>0</v>
      </c>
      <c r="AX61" s="475" t="str">
        <f t="shared" si="413"/>
        <v/>
      </c>
    </row>
    <row r="62" spans="2:50" s="54" customFormat="1" ht="15" customHeight="1" x14ac:dyDescent="0.25">
      <c r="B62" s="68" t="s">
        <v>228</v>
      </c>
      <c r="C62" s="69"/>
      <c r="D62" s="69"/>
      <c r="E62" s="69"/>
      <c r="F62" s="553"/>
      <c r="G62" s="69"/>
      <c r="H62" s="498"/>
      <c r="I62" s="498"/>
      <c r="J62" s="69"/>
      <c r="K62" s="399" t="e">
        <f>K61/12/'Dev Program'!$C$62</f>
        <v>#DIV/0!</v>
      </c>
      <c r="L62" s="438"/>
      <c r="M62" s="399" t="e">
        <f>M61/12/'Dev Program'!$C$62</f>
        <v>#DIV/0!</v>
      </c>
      <c r="N62" s="438"/>
      <c r="O62" s="399" t="e">
        <f>O61/12/'Dev Program'!$C$62</f>
        <v>#DIV/0!</v>
      </c>
      <c r="P62" s="438"/>
      <c r="Q62" s="399" t="e">
        <f>Q61/12/'Dev Program'!$C$62</f>
        <v>#DIV/0!</v>
      </c>
      <c r="R62" s="438"/>
      <c r="S62" s="399" t="e">
        <f>S61/12/'Dev Program'!$C$62</f>
        <v>#DIV/0!</v>
      </c>
      <c r="T62" s="438"/>
      <c r="U62" s="399" t="e">
        <f>U61/12/'Dev Program'!$C$62</f>
        <v>#DIV/0!</v>
      </c>
      <c r="V62" s="438"/>
      <c r="W62" s="399" t="e">
        <f>W61/12/'Dev Program'!$C$62</f>
        <v>#DIV/0!</v>
      </c>
      <c r="X62" s="438"/>
      <c r="Y62" s="399" t="e">
        <f>Y61/12/'Dev Program'!$C$62</f>
        <v>#DIV/0!</v>
      </c>
      <c r="Z62" s="438"/>
      <c r="AA62" s="399" t="e">
        <f>AA61/12/'Dev Program'!$C$62</f>
        <v>#DIV/0!</v>
      </c>
      <c r="AB62" s="438"/>
      <c r="AC62" s="399" t="e">
        <f>AC61/12/'Dev Program'!$C$62</f>
        <v>#DIV/0!</v>
      </c>
      <c r="AD62" s="438"/>
      <c r="AE62" s="399" t="e">
        <f>AE61/12/'Dev Program'!$C$62</f>
        <v>#DIV/0!</v>
      </c>
      <c r="AF62" s="438"/>
      <c r="AG62" s="399" t="e">
        <f>AG61/12/'Dev Program'!$C$62</f>
        <v>#DIV/0!</v>
      </c>
      <c r="AH62" s="438"/>
      <c r="AI62" s="399" t="e">
        <f>AI61/12/'Dev Program'!$C$62</f>
        <v>#DIV/0!</v>
      </c>
      <c r="AJ62" s="438"/>
      <c r="AK62" s="399" t="e">
        <f>AK61/12/'Dev Program'!$C$62</f>
        <v>#DIV/0!</v>
      </c>
      <c r="AL62" s="438"/>
      <c r="AM62" s="399" t="e">
        <f>AM61/12/'Dev Program'!$C$62</f>
        <v>#DIV/0!</v>
      </c>
      <c r="AN62" s="438"/>
      <c r="AO62" s="399" t="e">
        <f>AO61/12/'Dev Program'!$C$62</f>
        <v>#DIV/0!</v>
      </c>
      <c r="AP62" s="438"/>
      <c r="AQ62" s="399" t="e">
        <f>AQ61/12/'Dev Program'!$C$62</f>
        <v>#DIV/0!</v>
      </c>
      <c r="AR62" s="438"/>
      <c r="AS62" s="399" t="e">
        <f>AS61/12/'Dev Program'!$C$62</f>
        <v>#DIV/0!</v>
      </c>
      <c r="AT62" s="438"/>
      <c r="AU62" s="399" t="e">
        <f>AU61/12/'Dev Program'!$C$62</f>
        <v>#DIV/0!</v>
      </c>
      <c r="AV62" s="438"/>
      <c r="AW62" s="399" t="e">
        <f>AW61/12/'Dev Program'!$C$62</f>
        <v>#DIV/0!</v>
      </c>
      <c r="AX62" s="438"/>
    </row>
    <row r="63" spans="2:50" s="54" customFormat="1" ht="15" customHeight="1" x14ac:dyDescent="0.25">
      <c r="B63" s="68" t="s">
        <v>229</v>
      </c>
      <c r="C63" s="69"/>
      <c r="D63" s="69"/>
      <c r="E63" s="69"/>
      <c r="F63" s="553"/>
      <c r="G63" s="69"/>
      <c r="H63" s="498"/>
      <c r="I63" s="498"/>
      <c r="J63" s="69"/>
      <c r="K63" s="401" t="e">
        <f>K61/12/'Dev Program'!$H$62</f>
        <v>#DIV/0!</v>
      </c>
      <c r="L63" s="476"/>
      <c r="M63" s="401" t="e">
        <f>M61/12/'Dev Program'!$H$62</f>
        <v>#DIV/0!</v>
      </c>
      <c r="N63" s="476"/>
      <c r="O63" s="401" t="e">
        <f>O61/12/'Dev Program'!$H$62</f>
        <v>#DIV/0!</v>
      </c>
      <c r="P63" s="476"/>
      <c r="Q63" s="401" t="e">
        <f>Q61/12/'Dev Program'!$H$62</f>
        <v>#DIV/0!</v>
      </c>
      <c r="R63" s="476"/>
      <c r="S63" s="401" t="e">
        <f>S61/12/'Dev Program'!$H$62</f>
        <v>#DIV/0!</v>
      </c>
      <c r="T63" s="476"/>
      <c r="U63" s="401" t="e">
        <f>U61/12/'Dev Program'!$H$62</f>
        <v>#DIV/0!</v>
      </c>
      <c r="V63" s="476"/>
      <c r="W63" s="401" t="e">
        <f>W61/12/'Dev Program'!$H$62</f>
        <v>#DIV/0!</v>
      </c>
      <c r="X63" s="476"/>
      <c r="Y63" s="401" t="e">
        <f>Y61/12/'Dev Program'!$H$62</f>
        <v>#DIV/0!</v>
      </c>
      <c r="Z63" s="476"/>
      <c r="AA63" s="401" t="e">
        <f>AA61/12/'Dev Program'!$H$62</f>
        <v>#DIV/0!</v>
      </c>
      <c r="AB63" s="476"/>
      <c r="AC63" s="401" t="e">
        <f>AC61/12/'Dev Program'!$H$62</f>
        <v>#DIV/0!</v>
      </c>
      <c r="AD63" s="476"/>
      <c r="AE63" s="401" t="e">
        <f>AE61/12/'Dev Program'!$H$62</f>
        <v>#DIV/0!</v>
      </c>
      <c r="AF63" s="476"/>
      <c r="AG63" s="401" t="e">
        <f>AG61/12/'Dev Program'!$H$62</f>
        <v>#DIV/0!</v>
      </c>
      <c r="AH63" s="476"/>
      <c r="AI63" s="401" t="e">
        <f>AI61/12/'Dev Program'!$H$62</f>
        <v>#DIV/0!</v>
      </c>
      <c r="AJ63" s="476"/>
      <c r="AK63" s="401" t="e">
        <f>AK61/12/'Dev Program'!$H$62</f>
        <v>#DIV/0!</v>
      </c>
      <c r="AL63" s="476"/>
      <c r="AM63" s="401" t="e">
        <f>AM61/12/'Dev Program'!$H$62</f>
        <v>#DIV/0!</v>
      </c>
      <c r="AN63" s="476"/>
      <c r="AO63" s="401" t="e">
        <f>AO61/12/'Dev Program'!$H$62</f>
        <v>#DIV/0!</v>
      </c>
      <c r="AP63" s="476"/>
      <c r="AQ63" s="401" t="e">
        <f>AQ61/12/'Dev Program'!$H$62</f>
        <v>#DIV/0!</v>
      </c>
      <c r="AR63" s="476"/>
      <c r="AS63" s="401" t="e">
        <f>AS61/12/'Dev Program'!$H$62</f>
        <v>#DIV/0!</v>
      </c>
      <c r="AT63" s="476"/>
      <c r="AU63" s="401" t="e">
        <f>AU61/12/'Dev Program'!$H$62</f>
        <v>#DIV/0!</v>
      </c>
      <c r="AV63" s="476"/>
      <c r="AW63" s="401" t="e">
        <f>AW61/12/'Dev Program'!$H$62</f>
        <v>#DIV/0!</v>
      </c>
      <c r="AX63" s="476"/>
    </row>
    <row r="64" spans="2:50" s="54" customFormat="1" ht="15" customHeight="1" x14ac:dyDescent="0.25">
      <c r="B64" s="212" t="s">
        <v>230</v>
      </c>
      <c r="C64" s="213"/>
      <c r="D64" s="213"/>
      <c r="E64" s="213"/>
      <c r="F64" s="554" t="str" cm="1">
        <f t="array" ref="F64">IFERROR(_xlfn.RRI(I64,K64,MAX(IF(MOD(COLUMN(K64:AW64)-COLUMN(K64),2)=0,K64:AW64))),"")</f>
        <v/>
      </c>
      <c r="G64" s="470" t="e" cm="1">
        <f t="array" ref="G64">SUM(IF(MOD(COLUMN(K64:AW64)-COLUMN(K64),2)=0,K64:AW64))</f>
        <v>#DIV/0!</v>
      </c>
      <c r="H64" s="471">
        <f t="shared" ref="H64:H69" si="414">COUNTIF(K64:AX64,"&gt;10")</f>
        <v>0</v>
      </c>
      <c r="I64" s="471" cm="1">
        <f t="array" ref="I64">COUNT(IF(MOD(COLUMN(L64:AX64)-COLUMN(L64),2)=0,L64:AX64))</f>
        <v>19</v>
      </c>
      <c r="J64" s="213"/>
      <c r="K64" s="402" t="e">
        <f>SUM(K20)/12/'Dev Program'!$H$62</f>
        <v>#DIV/0!</v>
      </c>
      <c r="L64" s="477">
        <f t="shared" ref="L64:L69" si="415">IFERROR(IF(OR(M64=0,M64=""),"",M64/K64-1),0)</f>
        <v>0</v>
      </c>
      <c r="M64" s="402" t="e">
        <f>SUM(M20)/12/'Dev Program'!$H$62</f>
        <v>#DIV/0!</v>
      </c>
      <c r="N64" s="477">
        <f t="shared" ref="N64:N69" si="416">IFERROR(IF(OR(O64=0,O64=""),"",O64/M64-1),0)</f>
        <v>0</v>
      </c>
      <c r="O64" s="402" t="e">
        <f>SUM(O20)/12/'Dev Program'!$H$62</f>
        <v>#DIV/0!</v>
      </c>
      <c r="P64" s="477">
        <f t="shared" ref="P64:P69" si="417">IFERROR(IF(OR(Q64=0,Q64=""),"",Q64/O64-1),0)</f>
        <v>0</v>
      </c>
      <c r="Q64" s="402" t="e">
        <f>SUM(Q20)/12/'Dev Program'!$H$62</f>
        <v>#DIV/0!</v>
      </c>
      <c r="R64" s="477">
        <f t="shared" ref="R64:R69" si="418">IFERROR(IF(OR(S64=0,S64=""),"",S64/Q64-1),0)</f>
        <v>0</v>
      </c>
      <c r="S64" s="402" t="e">
        <f>SUM(S20)/12/'Dev Program'!$H$62</f>
        <v>#DIV/0!</v>
      </c>
      <c r="T64" s="477">
        <f t="shared" ref="T64:T69" si="419">IFERROR(IF(OR(U64=0,U64=""),"",U64/S64-1),0)</f>
        <v>0</v>
      </c>
      <c r="U64" s="402" t="e">
        <f>SUM(U20)/12/'Dev Program'!$H$62</f>
        <v>#DIV/0!</v>
      </c>
      <c r="V64" s="477">
        <f t="shared" ref="V64:V69" si="420">IFERROR(IF(OR(W64=0,W64=""),"",W64/U64-1),0)</f>
        <v>0</v>
      </c>
      <c r="W64" s="402" t="e">
        <f>SUM(W20)/12/'Dev Program'!$H$62</f>
        <v>#DIV/0!</v>
      </c>
      <c r="X64" s="477">
        <f t="shared" ref="X64:X69" si="421">IFERROR(IF(OR(Y64=0,Y64=""),"",Y64/W64-1),0)</f>
        <v>0</v>
      </c>
      <c r="Y64" s="402" t="e">
        <f>SUM(Y20)/12/'Dev Program'!$H$62</f>
        <v>#DIV/0!</v>
      </c>
      <c r="Z64" s="477">
        <f t="shared" ref="Z64:Z69" si="422">IFERROR(IF(OR(AA64=0,AA64=""),"",AA64/Y64-1),0)</f>
        <v>0</v>
      </c>
      <c r="AA64" s="402" t="e">
        <f>SUM(AA20)/12/'Dev Program'!$H$62</f>
        <v>#DIV/0!</v>
      </c>
      <c r="AB64" s="477">
        <f t="shared" ref="AB64:AB69" si="423">IFERROR(IF(OR(AC64=0,AC64=""),"",AC64/AA64-1),0)</f>
        <v>0</v>
      </c>
      <c r="AC64" s="402" t="e">
        <f>SUM(AC20)/12/'Dev Program'!$H$62</f>
        <v>#DIV/0!</v>
      </c>
      <c r="AD64" s="477">
        <f t="shared" ref="AD64:AD69" si="424">IFERROR(IF(OR(AE64=0,AE64=""),"",AE64/AC64-1),0)</f>
        <v>0</v>
      </c>
      <c r="AE64" s="402" t="e">
        <f>SUM(AE20)/12/'Dev Program'!$H$62</f>
        <v>#DIV/0!</v>
      </c>
      <c r="AF64" s="477">
        <f t="shared" ref="AF64:AF69" si="425">IFERROR(IF(OR(AG64=0,AG64=""),"",AG64/AE64-1),0)</f>
        <v>0</v>
      </c>
      <c r="AG64" s="402" t="e">
        <f>SUM(AG20)/12/'Dev Program'!$H$62</f>
        <v>#DIV/0!</v>
      </c>
      <c r="AH64" s="477">
        <f t="shared" ref="AH64:AH69" si="426">IFERROR(IF(OR(AI64=0,AI64=""),"",AI64/AG64-1),0)</f>
        <v>0</v>
      </c>
      <c r="AI64" s="402" t="e">
        <f>SUM(AI20)/12/'Dev Program'!$H$62</f>
        <v>#DIV/0!</v>
      </c>
      <c r="AJ64" s="477">
        <f t="shared" ref="AJ64:AJ69" si="427">IFERROR(IF(OR(AK64=0,AK64=""),"",AK64/AI64-1),0)</f>
        <v>0</v>
      </c>
      <c r="AK64" s="402" t="e">
        <f>SUM(AK20)/12/'Dev Program'!$H$62</f>
        <v>#DIV/0!</v>
      </c>
      <c r="AL64" s="477">
        <f t="shared" ref="AL64:AL69" si="428">IFERROR(IF(OR(AM64=0,AM64=""),"",AM64/AK64-1),0)</f>
        <v>0</v>
      </c>
      <c r="AM64" s="402" t="e">
        <f>SUM(AM20)/12/'Dev Program'!$H$62</f>
        <v>#DIV/0!</v>
      </c>
      <c r="AN64" s="477">
        <f t="shared" ref="AN64:AN69" si="429">IFERROR(IF(OR(AO64=0,AO64=""),"",AO64/AM64-1),0)</f>
        <v>0</v>
      </c>
      <c r="AO64" s="402" t="e">
        <f>SUM(AO20)/12/'Dev Program'!$H$62</f>
        <v>#DIV/0!</v>
      </c>
      <c r="AP64" s="477">
        <f t="shared" ref="AP64:AP69" si="430">IFERROR(IF(OR(AQ64=0,AQ64=""),"",AQ64/AO64-1),0)</f>
        <v>0</v>
      </c>
      <c r="AQ64" s="402" t="e">
        <f>SUM(AQ20)/12/'Dev Program'!$H$62</f>
        <v>#DIV/0!</v>
      </c>
      <c r="AR64" s="477">
        <f t="shared" ref="AR64:AR69" si="431">IFERROR(IF(OR(AS64=0,AS64=""),"",AS64/AQ64-1),0)</f>
        <v>0</v>
      </c>
      <c r="AS64" s="402" t="e">
        <f>SUM(AS20)/12/'Dev Program'!$H$62</f>
        <v>#DIV/0!</v>
      </c>
      <c r="AT64" s="477">
        <f t="shared" ref="AT64:AT69" si="432">IFERROR(IF(OR(AU64=0,AU64=""),"",AU64/AS64-1),0)</f>
        <v>0</v>
      </c>
      <c r="AU64" s="402" t="e">
        <f>SUM(AU20)/12/'Dev Program'!$H$62</f>
        <v>#DIV/0!</v>
      </c>
      <c r="AV64" s="477">
        <f t="shared" ref="AV64:AV69" si="433">IFERROR(IF(OR(AW64=0,AW64=""),"",AW64/AU64-1),0)</f>
        <v>0</v>
      </c>
      <c r="AW64" s="402" t="e">
        <f>SUM(AW20)/12/'Dev Program'!$H$62</f>
        <v>#DIV/0!</v>
      </c>
      <c r="AX64" s="477" t="str">
        <f t="shared" ref="AX64:AX69" si="434">IFERROR(IF(OR(AY64=0,AY64=""),"",AY64/AW64-1),0)</f>
        <v/>
      </c>
    </row>
    <row r="65" spans="2:50" s="54" customFormat="1" ht="15" customHeight="1" x14ac:dyDescent="0.25">
      <c r="B65" s="70" t="s">
        <v>231</v>
      </c>
      <c r="C65" s="211"/>
      <c r="D65" s="211"/>
      <c r="E65" s="211"/>
      <c r="F65" s="552" t="str" cm="1">
        <f t="array" ref="F65">IFERROR(_xlfn.RRI(I65,K65,MAX(IF(MOD(COLUMN(K65:AW65)-COLUMN(K65),2)=0,K65:AW65))),"")</f>
        <v/>
      </c>
      <c r="G65" s="468" t="e" cm="1">
        <f t="array" ref="G65">SUM(IF(MOD(COLUMN(K65:AW65)-COLUMN(K65),2)=0,K65:AW65))</f>
        <v>#DIV/0!</v>
      </c>
      <c r="H65" s="472">
        <f t="shared" si="414"/>
        <v>0</v>
      </c>
      <c r="I65" s="472" cm="1">
        <f t="array" ref="I65">COUNT(IF(MOD(COLUMN(L65:AX65)-COLUMN(L65),2)=0,L65:AX65))</f>
        <v>19</v>
      </c>
      <c r="J65" s="211"/>
      <c r="K65" s="403" t="e">
        <f>SUM(K27:K30)/12/'Dev Program'!$H$62</f>
        <v>#DIV/0!</v>
      </c>
      <c r="L65" s="478">
        <f t="shared" si="415"/>
        <v>0</v>
      </c>
      <c r="M65" s="403" t="e">
        <f>SUM(M27:M30)/12/'Dev Program'!$H$62</f>
        <v>#DIV/0!</v>
      </c>
      <c r="N65" s="478">
        <f t="shared" si="416"/>
        <v>0</v>
      </c>
      <c r="O65" s="403" t="e">
        <f>SUM(O27:O30)/12/'Dev Program'!$H$62</f>
        <v>#DIV/0!</v>
      </c>
      <c r="P65" s="478">
        <f t="shared" si="417"/>
        <v>0</v>
      </c>
      <c r="Q65" s="403" t="e">
        <f>SUM(Q27:Q30)/12/'Dev Program'!$H$62</f>
        <v>#DIV/0!</v>
      </c>
      <c r="R65" s="478">
        <f t="shared" si="418"/>
        <v>0</v>
      </c>
      <c r="S65" s="403" t="e">
        <f>SUM(S27:S30)/12/'Dev Program'!$H$62</f>
        <v>#DIV/0!</v>
      </c>
      <c r="T65" s="478">
        <f t="shared" si="419"/>
        <v>0</v>
      </c>
      <c r="U65" s="403" t="e">
        <f>SUM(U27:U30)/12/'Dev Program'!$H$62</f>
        <v>#DIV/0!</v>
      </c>
      <c r="V65" s="478">
        <f t="shared" si="420"/>
        <v>0</v>
      </c>
      <c r="W65" s="403" t="e">
        <f>SUM(W27:W30)/12/'Dev Program'!$H$62</f>
        <v>#DIV/0!</v>
      </c>
      <c r="X65" s="478">
        <f t="shared" si="421"/>
        <v>0</v>
      </c>
      <c r="Y65" s="403" t="e">
        <f>SUM(Y27:Y30)/12/'Dev Program'!$H$62</f>
        <v>#DIV/0!</v>
      </c>
      <c r="Z65" s="478">
        <f t="shared" si="422"/>
        <v>0</v>
      </c>
      <c r="AA65" s="403" t="e">
        <f>SUM(AA27:AA30)/12/'Dev Program'!$H$62</f>
        <v>#DIV/0!</v>
      </c>
      <c r="AB65" s="478">
        <f t="shared" si="423"/>
        <v>0</v>
      </c>
      <c r="AC65" s="403" t="e">
        <f>SUM(AC27:AC30)/12/'Dev Program'!$H$62</f>
        <v>#DIV/0!</v>
      </c>
      <c r="AD65" s="478">
        <f t="shared" si="424"/>
        <v>0</v>
      </c>
      <c r="AE65" s="403" t="e">
        <f>SUM(AE27:AE30)/12/'Dev Program'!$H$62</f>
        <v>#DIV/0!</v>
      </c>
      <c r="AF65" s="478">
        <f t="shared" si="425"/>
        <v>0</v>
      </c>
      <c r="AG65" s="403" t="e">
        <f>SUM(AG27:AG30)/12/'Dev Program'!$H$62</f>
        <v>#DIV/0!</v>
      </c>
      <c r="AH65" s="478">
        <f t="shared" si="426"/>
        <v>0</v>
      </c>
      <c r="AI65" s="403" t="e">
        <f>SUM(AI27:AI30)/12/'Dev Program'!$H$62</f>
        <v>#DIV/0!</v>
      </c>
      <c r="AJ65" s="478">
        <f t="shared" si="427"/>
        <v>0</v>
      </c>
      <c r="AK65" s="403" t="e">
        <f>SUM(AK27:AK30)/12/'Dev Program'!$H$62</f>
        <v>#DIV/0!</v>
      </c>
      <c r="AL65" s="478">
        <f t="shared" si="428"/>
        <v>0</v>
      </c>
      <c r="AM65" s="403" t="e">
        <f>SUM(AM27:AM30)/12/'Dev Program'!$H$62</f>
        <v>#DIV/0!</v>
      </c>
      <c r="AN65" s="478">
        <f t="shared" si="429"/>
        <v>0</v>
      </c>
      <c r="AO65" s="403" t="e">
        <f>SUM(AO27:AO30)/12/'Dev Program'!$H$62</f>
        <v>#DIV/0!</v>
      </c>
      <c r="AP65" s="478">
        <f t="shared" si="430"/>
        <v>0</v>
      </c>
      <c r="AQ65" s="403" t="e">
        <f>SUM(AQ27:AQ30)/12/'Dev Program'!$H$62</f>
        <v>#DIV/0!</v>
      </c>
      <c r="AR65" s="478">
        <f t="shared" si="431"/>
        <v>0</v>
      </c>
      <c r="AS65" s="403" t="e">
        <f>SUM(AS27:AS30)/12/'Dev Program'!$H$62</f>
        <v>#DIV/0!</v>
      </c>
      <c r="AT65" s="478">
        <f t="shared" si="432"/>
        <v>0</v>
      </c>
      <c r="AU65" s="403" t="e">
        <f>SUM(AU27:AU30)/12/'Dev Program'!$H$62</f>
        <v>#DIV/0!</v>
      </c>
      <c r="AV65" s="478">
        <f t="shared" si="433"/>
        <v>0</v>
      </c>
      <c r="AW65" s="403" t="e">
        <f>SUM(AW27:AW30)/12/'Dev Program'!$H$62</f>
        <v>#DIV/0!</v>
      </c>
      <c r="AX65" s="478" t="str">
        <f t="shared" si="434"/>
        <v/>
      </c>
    </row>
    <row r="66" spans="2:50" s="54" customFormat="1" ht="15" customHeight="1" x14ac:dyDescent="0.25">
      <c r="B66" s="70" t="s">
        <v>232</v>
      </c>
      <c r="C66" s="211"/>
      <c r="D66" s="211"/>
      <c r="E66" s="211"/>
      <c r="F66" s="552" t="str" cm="1">
        <f t="array" ref="F66">IFERROR(_xlfn.RRI(I66,K66,MAX(IF(MOD(COLUMN(K66:AW66)-COLUMN(K66),2)=0,K66:AW66))),"")</f>
        <v/>
      </c>
      <c r="G66" s="468" t="e" cm="1">
        <f t="array" ref="G66">SUM(IF(MOD(COLUMN(K66:AW66)-COLUMN(K66),2)=0,K66:AW66))</f>
        <v>#DIV/0!</v>
      </c>
      <c r="H66" s="472">
        <f t="shared" si="414"/>
        <v>0</v>
      </c>
      <c r="I66" s="472" cm="1">
        <f t="array" ref="I66">COUNT(IF(MOD(COLUMN(L66:AX66)-COLUMN(L66),2)=0,L66:AX66))</f>
        <v>19</v>
      </c>
      <c r="J66" s="211"/>
      <c r="K66" s="403" t="e">
        <f>SUM(K34:K36)/12/'Dev Program'!$H$62</f>
        <v>#DIV/0!</v>
      </c>
      <c r="L66" s="478">
        <f t="shared" si="415"/>
        <v>0</v>
      </c>
      <c r="M66" s="403" t="e">
        <f>SUM(M34:M36)/12/'Dev Program'!$H$62</f>
        <v>#DIV/0!</v>
      </c>
      <c r="N66" s="478">
        <f t="shared" si="416"/>
        <v>0</v>
      </c>
      <c r="O66" s="403" t="e">
        <f>SUM(O34:O36)/12/'Dev Program'!$H$62</f>
        <v>#DIV/0!</v>
      </c>
      <c r="P66" s="478">
        <f t="shared" si="417"/>
        <v>0</v>
      </c>
      <c r="Q66" s="403" t="e">
        <f>SUM(Q34:Q36)/12/'Dev Program'!$H$62</f>
        <v>#DIV/0!</v>
      </c>
      <c r="R66" s="478">
        <f t="shared" si="418"/>
        <v>0</v>
      </c>
      <c r="S66" s="403" t="e">
        <f>SUM(S34:S36)/12/'Dev Program'!$H$62</f>
        <v>#DIV/0!</v>
      </c>
      <c r="T66" s="478">
        <f t="shared" si="419"/>
        <v>0</v>
      </c>
      <c r="U66" s="403" t="e">
        <f>SUM(U34:U36)/12/'Dev Program'!$H$62</f>
        <v>#DIV/0!</v>
      </c>
      <c r="V66" s="478">
        <f t="shared" si="420"/>
        <v>0</v>
      </c>
      <c r="W66" s="403" t="e">
        <f>SUM(W34:W36)/12/'Dev Program'!$H$62</f>
        <v>#DIV/0!</v>
      </c>
      <c r="X66" s="478">
        <f t="shared" si="421"/>
        <v>0</v>
      </c>
      <c r="Y66" s="403" t="e">
        <f>SUM(Y34:Y36)/12/'Dev Program'!$H$62</f>
        <v>#DIV/0!</v>
      </c>
      <c r="Z66" s="478">
        <f t="shared" si="422"/>
        <v>0</v>
      </c>
      <c r="AA66" s="403" t="e">
        <f>SUM(AA34:AA36)/12/'Dev Program'!$H$62</f>
        <v>#DIV/0!</v>
      </c>
      <c r="AB66" s="478">
        <f t="shared" si="423"/>
        <v>0</v>
      </c>
      <c r="AC66" s="403" t="e">
        <f>SUM(AC34:AC36)/12/'Dev Program'!$H$62</f>
        <v>#DIV/0!</v>
      </c>
      <c r="AD66" s="478">
        <f t="shared" si="424"/>
        <v>0</v>
      </c>
      <c r="AE66" s="403" t="e">
        <f>SUM(AE34:AE36)/12/'Dev Program'!$H$62</f>
        <v>#DIV/0!</v>
      </c>
      <c r="AF66" s="478">
        <f t="shared" si="425"/>
        <v>0</v>
      </c>
      <c r="AG66" s="403" t="e">
        <f>SUM(AG34:AG36)/12/'Dev Program'!$H$62</f>
        <v>#DIV/0!</v>
      </c>
      <c r="AH66" s="478">
        <f t="shared" si="426"/>
        <v>0</v>
      </c>
      <c r="AI66" s="403" t="e">
        <f>SUM(AI34:AI36)/12/'Dev Program'!$H$62</f>
        <v>#DIV/0!</v>
      </c>
      <c r="AJ66" s="478">
        <f t="shared" si="427"/>
        <v>0</v>
      </c>
      <c r="AK66" s="403" t="e">
        <f>SUM(AK34:AK36)/12/'Dev Program'!$H$62</f>
        <v>#DIV/0!</v>
      </c>
      <c r="AL66" s="478">
        <f t="shared" si="428"/>
        <v>0</v>
      </c>
      <c r="AM66" s="403" t="e">
        <f>SUM(AM34:AM36)/12/'Dev Program'!$H$62</f>
        <v>#DIV/0!</v>
      </c>
      <c r="AN66" s="478">
        <f t="shared" si="429"/>
        <v>0</v>
      </c>
      <c r="AO66" s="403" t="e">
        <f>SUM(AO34:AO36)/12/'Dev Program'!$H$62</f>
        <v>#DIV/0!</v>
      </c>
      <c r="AP66" s="478">
        <f t="shared" si="430"/>
        <v>0</v>
      </c>
      <c r="AQ66" s="403" t="e">
        <f>SUM(AQ34:AQ36)/12/'Dev Program'!$H$62</f>
        <v>#DIV/0!</v>
      </c>
      <c r="AR66" s="478">
        <f t="shared" si="431"/>
        <v>0</v>
      </c>
      <c r="AS66" s="403" t="e">
        <f>SUM(AS34:AS36)/12/'Dev Program'!$H$62</f>
        <v>#DIV/0!</v>
      </c>
      <c r="AT66" s="478">
        <f t="shared" si="432"/>
        <v>0</v>
      </c>
      <c r="AU66" s="403" t="e">
        <f>SUM(AU34:AU36)/12/'Dev Program'!$H$62</f>
        <v>#DIV/0!</v>
      </c>
      <c r="AV66" s="478">
        <f t="shared" si="433"/>
        <v>0</v>
      </c>
      <c r="AW66" s="403" t="e">
        <f>SUM(AW34:AW36)/12/'Dev Program'!$H$62</f>
        <v>#DIV/0!</v>
      </c>
      <c r="AX66" s="478" t="str">
        <f t="shared" si="434"/>
        <v/>
      </c>
    </row>
    <row r="67" spans="2:50" s="54" customFormat="1" ht="15" customHeight="1" x14ac:dyDescent="0.25">
      <c r="B67" s="70" t="s">
        <v>233</v>
      </c>
      <c r="C67" s="211"/>
      <c r="D67" s="211"/>
      <c r="E67" s="211"/>
      <c r="F67" s="552" t="str" cm="1">
        <f t="array" ref="F67">IFERROR(_xlfn.RRI(I67,K67,MAX(IF(MOD(COLUMN(K67:AW67)-COLUMN(K67),2)=0,K67:AW67))),"")</f>
        <v/>
      </c>
      <c r="G67" s="468" t="e" cm="1">
        <f t="array" ref="G67">SUM(IF(MOD(COLUMN(K67:AW67)-COLUMN(K67),2)=0,K67:AW67))</f>
        <v>#DIV/0!</v>
      </c>
      <c r="H67" s="472">
        <f t="shared" si="414"/>
        <v>0</v>
      </c>
      <c r="I67" s="472" cm="1">
        <f t="array" ref="I67">COUNT(IF(MOD(COLUMN(L67:AX67)-COLUMN(L67),2)=0,L67:AX67))</f>
        <v>19</v>
      </c>
      <c r="J67" s="211"/>
      <c r="K67" s="403" t="e">
        <f>SUM(K40:K41)/12/'Dev Program'!$H$62</f>
        <v>#DIV/0!</v>
      </c>
      <c r="L67" s="478">
        <f t="shared" si="415"/>
        <v>0</v>
      </c>
      <c r="M67" s="403" t="e">
        <f>SUM(M40:M41)/12/'Dev Program'!$H$62</f>
        <v>#DIV/0!</v>
      </c>
      <c r="N67" s="478">
        <f t="shared" si="416"/>
        <v>0</v>
      </c>
      <c r="O67" s="403" t="e">
        <f>SUM(O40:O41)/12/'Dev Program'!$H$62</f>
        <v>#DIV/0!</v>
      </c>
      <c r="P67" s="478">
        <f t="shared" si="417"/>
        <v>0</v>
      </c>
      <c r="Q67" s="403" t="e">
        <f>SUM(Q40:Q41)/12/'Dev Program'!$H$62</f>
        <v>#DIV/0!</v>
      </c>
      <c r="R67" s="478">
        <f t="shared" si="418"/>
        <v>0</v>
      </c>
      <c r="S67" s="403" t="e">
        <f>SUM(S40:S41)/12/'Dev Program'!$H$62</f>
        <v>#DIV/0!</v>
      </c>
      <c r="T67" s="478">
        <f t="shared" si="419"/>
        <v>0</v>
      </c>
      <c r="U67" s="403" t="e">
        <f>SUM(U40:U41)/12/'Dev Program'!$H$62</f>
        <v>#DIV/0!</v>
      </c>
      <c r="V67" s="478">
        <f t="shared" si="420"/>
        <v>0</v>
      </c>
      <c r="W67" s="403" t="e">
        <f>SUM(W40:W41)/12/'Dev Program'!$H$62</f>
        <v>#DIV/0!</v>
      </c>
      <c r="X67" s="478">
        <f t="shared" si="421"/>
        <v>0</v>
      </c>
      <c r="Y67" s="403" t="e">
        <f>SUM(Y40:Y41)/12/'Dev Program'!$H$62</f>
        <v>#DIV/0!</v>
      </c>
      <c r="Z67" s="478">
        <f t="shared" si="422"/>
        <v>0</v>
      </c>
      <c r="AA67" s="403" t="e">
        <f>SUM(AA40:AA41)/12/'Dev Program'!$H$62</f>
        <v>#DIV/0!</v>
      </c>
      <c r="AB67" s="478">
        <f t="shared" si="423"/>
        <v>0</v>
      </c>
      <c r="AC67" s="403" t="e">
        <f>SUM(AC40:AC41)/12/'Dev Program'!$H$62</f>
        <v>#DIV/0!</v>
      </c>
      <c r="AD67" s="478">
        <f t="shared" si="424"/>
        <v>0</v>
      </c>
      <c r="AE67" s="403" t="e">
        <f>SUM(AE40:AE41)/12/'Dev Program'!$H$62</f>
        <v>#DIV/0!</v>
      </c>
      <c r="AF67" s="478">
        <f t="shared" si="425"/>
        <v>0</v>
      </c>
      <c r="AG67" s="403" t="e">
        <f>SUM(AG40:AG41)/12/'Dev Program'!$H$62</f>
        <v>#DIV/0!</v>
      </c>
      <c r="AH67" s="478">
        <f t="shared" si="426"/>
        <v>0</v>
      </c>
      <c r="AI67" s="403" t="e">
        <f>SUM(AI40:AI41)/12/'Dev Program'!$H$62</f>
        <v>#DIV/0!</v>
      </c>
      <c r="AJ67" s="478">
        <f t="shared" si="427"/>
        <v>0</v>
      </c>
      <c r="AK67" s="403" t="e">
        <f>SUM(AK40:AK41)/12/'Dev Program'!$H$62</f>
        <v>#DIV/0!</v>
      </c>
      <c r="AL67" s="478">
        <f t="shared" si="428"/>
        <v>0</v>
      </c>
      <c r="AM67" s="403" t="e">
        <f>SUM(AM40:AM41)/12/'Dev Program'!$H$62</f>
        <v>#DIV/0!</v>
      </c>
      <c r="AN67" s="478">
        <f t="shared" si="429"/>
        <v>0</v>
      </c>
      <c r="AO67" s="403" t="e">
        <f>SUM(AO40:AO41)/12/'Dev Program'!$H$62</f>
        <v>#DIV/0!</v>
      </c>
      <c r="AP67" s="478">
        <f t="shared" si="430"/>
        <v>0</v>
      </c>
      <c r="AQ67" s="403" t="e">
        <f>SUM(AQ40:AQ41)/12/'Dev Program'!$H$62</f>
        <v>#DIV/0!</v>
      </c>
      <c r="AR67" s="478">
        <f t="shared" si="431"/>
        <v>0</v>
      </c>
      <c r="AS67" s="403" t="e">
        <f>SUM(AS40:AS41)/12/'Dev Program'!$H$62</f>
        <v>#DIV/0!</v>
      </c>
      <c r="AT67" s="478">
        <f t="shared" si="432"/>
        <v>0</v>
      </c>
      <c r="AU67" s="403" t="e">
        <f>SUM(AU40:AU41)/12/'Dev Program'!$H$62</f>
        <v>#DIV/0!</v>
      </c>
      <c r="AV67" s="478">
        <f t="shared" si="433"/>
        <v>0</v>
      </c>
      <c r="AW67" s="403" t="e">
        <f>SUM(AW40:AW41)/12/'Dev Program'!$H$62</f>
        <v>#DIV/0!</v>
      </c>
      <c r="AX67" s="478" t="str">
        <f t="shared" si="434"/>
        <v/>
      </c>
    </row>
    <row r="68" spans="2:50" s="54" customFormat="1" ht="15" customHeight="1" x14ac:dyDescent="0.25">
      <c r="B68" s="70" t="s">
        <v>234</v>
      </c>
      <c r="C68" s="211"/>
      <c r="D68" s="211"/>
      <c r="E68" s="211"/>
      <c r="F68" s="552" t="str" cm="1">
        <f t="array" ref="F68">IFERROR(_xlfn.RRI(I68,K68,MAX(IF(MOD(COLUMN(K68:AW68)-COLUMN(K68),2)=0,K68:AW68))),"")</f>
        <v/>
      </c>
      <c r="G68" s="468" t="e" cm="1">
        <f t="array" ref="G68">SUM(IF(MOD(COLUMN(K68:AW68)-COLUMN(K68),2)=0,K68:AW68))</f>
        <v>#DIV/0!</v>
      </c>
      <c r="H68" s="472">
        <f t="shared" si="414"/>
        <v>0</v>
      </c>
      <c r="I68" s="472" cm="1">
        <f t="array" ref="I68">COUNT(IF(MOD(COLUMN(L68:AX68)-COLUMN(L68),2)=0,L68:AX68))</f>
        <v>19</v>
      </c>
      <c r="J68" s="211"/>
      <c r="K68" s="403" t="e">
        <f>SUM(K45:K49)/12/'Dev Program'!$H$62</f>
        <v>#DIV/0!</v>
      </c>
      <c r="L68" s="478">
        <f t="shared" si="415"/>
        <v>0</v>
      </c>
      <c r="M68" s="403" t="e">
        <f>SUM(M45:M49)/12/'Dev Program'!$H$62</f>
        <v>#DIV/0!</v>
      </c>
      <c r="N68" s="478">
        <f t="shared" si="416"/>
        <v>0</v>
      </c>
      <c r="O68" s="403" t="e">
        <f>SUM(O45:O49)/12/'Dev Program'!$H$62</f>
        <v>#DIV/0!</v>
      </c>
      <c r="P68" s="478">
        <f t="shared" si="417"/>
        <v>0</v>
      </c>
      <c r="Q68" s="403" t="e">
        <f>SUM(Q45:Q49)/12/'Dev Program'!$H$62</f>
        <v>#DIV/0!</v>
      </c>
      <c r="R68" s="478">
        <f t="shared" si="418"/>
        <v>0</v>
      </c>
      <c r="S68" s="403" t="e">
        <f>SUM(S45:S49)/12/'Dev Program'!$H$62</f>
        <v>#DIV/0!</v>
      </c>
      <c r="T68" s="478">
        <f t="shared" si="419"/>
        <v>0</v>
      </c>
      <c r="U68" s="403" t="e">
        <f>SUM(U45:U49)/12/'Dev Program'!$H$62</f>
        <v>#DIV/0!</v>
      </c>
      <c r="V68" s="478">
        <f t="shared" si="420"/>
        <v>0</v>
      </c>
      <c r="W68" s="403" t="e">
        <f>SUM(W45:W49)/12/'Dev Program'!$H$62</f>
        <v>#DIV/0!</v>
      </c>
      <c r="X68" s="478">
        <f t="shared" si="421"/>
        <v>0</v>
      </c>
      <c r="Y68" s="403" t="e">
        <f>SUM(Y45:Y49)/12/'Dev Program'!$H$62</f>
        <v>#DIV/0!</v>
      </c>
      <c r="Z68" s="478">
        <f t="shared" si="422"/>
        <v>0</v>
      </c>
      <c r="AA68" s="403" t="e">
        <f>SUM(AA45:AA49)/12/'Dev Program'!$H$62</f>
        <v>#DIV/0!</v>
      </c>
      <c r="AB68" s="478">
        <f t="shared" si="423"/>
        <v>0</v>
      </c>
      <c r="AC68" s="403" t="e">
        <f>SUM(AC45:AC49)/12/'Dev Program'!$H$62</f>
        <v>#DIV/0!</v>
      </c>
      <c r="AD68" s="478">
        <f t="shared" si="424"/>
        <v>0</v>
      </c>
      <c r="AE68" s="403" t="e">
        <f>SUM(AE45:AE49)/12/'Dev Program'!$H$62</f>
        <v>#DIV/0!</v>
      </c>
      <c r="AF68" s="478">
        <f t="shared" si="425"/>
        <v>0</v>
      </c>
      <c r="AG68" s="403" t="e">
        <f>SUM(AG45:AG49)/12/'Dev Program'!$H$62</f>
        <v>#DIV/0!</v>
      </c>
      <c r="AH68" s="478">
        <f t="shared" si="426"/>
        <v>0</v>
      </c>
      <c r="AI68" s="403" t="e">
        <f>SUM(AI45:AI49)/12/'Dev Program'!$H$62</f>
        <v>#DIV/0!</v>
      </c>
      <c r="AJ68" s="478">
        <f t="shared" si="427"/>
        <v>0</v>
      </c>
      <c r="AK68" s="403" t="e">
        <f>SUM(AK45:AK49)/12/'Dev Program'!$H$62</f>
        <v>#DIV/0!</v>
      </c>
      <c r="AL68" s="478">
        <f t="shared" si="428"/>
        <v>0</v>
      </c>
      <c r="AM68" s="403" t="e">
        <f>SUM(AM45:AM49)/12/'Dev Program'!$H$62</f>
        <v>#DIV/0!</v>
      </c>
      <c r="AN68" s="478">
        <f t="shared" si="429"/>
        <v>0</v>
      </c>
      <c r="AO68" s="403" t="e">
        <f>SUM(AO45:AO49)/12/'Dev Program'!$H$62</f>
        <v>#DIV/0!</v>
      </c>
      <c r="AP68" s="478">
        <f t="shared" si="430"/>
        <v>0</v>
      </c>
      <c r="AQ68" s="403" t="e">
        <f>SUM(AQ45:AQ49)/12/'Dev Program'!$H$62</f>
        <v>#DIV/0!</v>
      </c>
      <c r="AR68" s="478">
        <f t="shared" si="431"/>
        <v>0</v>
      </c>
      <c r="AS68" s="403" t="e">
        <f>SUM(AS45:AS49)/12/'Dev Program'!$H$62</f>
        <v>#DIV/0!</v>
      </c>
      <c r="AT68" s="478">
        <f t="shared" si="432"/>
        <v>0</v>
      </c>
      <c r="AU68" s="403" t="e">
        <f>SUM(AU45:AU49)/12/'Dev Program'!$H$62</f>
        <v>#DIV/0!</v>
      </c>
      <c r="AV68" s="478">
        <f t="shared" si="433"/>
        <v>0</v>
      </c>
      <c r="AW68" s="403" t="e">
        <f>SUM(AW45:AW49)/12/'Dev Program'!$H$62</f>
        <v>#DIV/0!</v>
      </c>
      <c r="AX68" s="478" t="str">
        <f t="shared" si="434"/>
        <v/>
      </c>
    </row>
    <row r="69" spans="2:50" s="54" customFormat="1" ht="15" customHeight="1" x14ac:dyDescent="0.25">
      <c r="B69" s="214" t="s">
        <v>235</v>
      </c>
      <c r="C69" s="215"/>
      <c r="D69" s="215"/>
      <c r="E69" s="215"/>
      <c r="F69" s="555" t="str" cm="1">
        <f t="array" ref="F69">IFERROR(_xlfn.RRI(I69,K69,MAX(IF(MOD(COLUMN(K69:AW69)-COLUMN(K69),2)=0,K69:AW69))),"")</f>
        <v/>
      </c>
      <c r="G69" s="473" t="e" cm="1">
        <f t="array" ref="G69">SUM(IF(MOD(COLUMN(K69:AW69)-COLUMN(K69),2)=0,K69:AW69))</f>
        <v>#DIV/0!</v>
      </c>
      <c r="H69" s="474">
        <f t="shared" si="414"/>
        <v>0</v>
      </c>
      <c r="I69" s="474" cm="1">
        <f t="array" ref="I69">COUNT(IF(MOD(COLUMN(L69:AX69)-COLUMN(L69),2)=0,L69:AX69))</f>
        <v>19</v>
      </c>
      <c r="J69" s="215"/>
      <c r="K69" s="404" t="e">
        <f>SUM(K53:K57)/12/'Dev Program'!$H$62</f>
        <v>#DIV/0!</v>
      </c>
      <c r="L69" s="479">
        <f t="shared" si="415"/>
        <v>0</v>
      </c>
      <c r="M69" s="404" t="e">
        <f>SUM(M53:M57)/12/'Dev Program'!$H$62</f>
        <v>#DIV/0!</v>
      </c>
      <c r="N69" s="479">
        <f t="shared" si="416"/>
        <v>0</v>
      </c>
      <c r="O69" s="404" t="e">
        <f>SUM(O53:O57)/12/'Dev Program'!$H$62</f>
        <v>#DIV/0!</v>
      </c>
      <c r="P69" s="479">
        <f t="shared" si="417"/>
        <v>0</v>
      </c>
      <c r="Q69" s="404" t="e">
        <f>SUM(Q53:Q57)/12/'Dev Program'!$H$62</f>
        <v>#DIV/0!</v>
      </c>
      <c r="R69" s="479">
        <f t="shared" si="418"/>
        <v>0</v>
      </c>
      <c r="S69" s="404" t="e">
        <f>SUM(S53:S57)/12/'Dev Program'!$H$62</f>
        <v>#DIV/0!</v>
      </c>
      <c r="T69" s="479">
        <f t="shared" si="419"/>
        <v>0</v>
      </c>
      <c r="U69" s="404" t="e">
        <f>SUM(U53:U57)/12/'Dev Program'!$H$62</f>
        <v>#DIV/0!</v>
      </c>
      <c r="V69" s="479">
        <f t="shared" si="420"/>
        <v>0</v>
      </c>
      <c r="W69" s="404" t="e">
        <f>SUM(W53:W57)/12/'Dev Program'!$H$62</f>
        <v>#DIV/0!</v>
      </c>
      <c r="X69" s="479">
        <f t="shared" si="421"/>
        <v>0</v>
      </c>
      <c r="Y69" s="404" t="e">
        <f>SUM(Y53:Y57)/12/'Dev Program'!$H$62</f>
        <v>#DIV/0!</v>
      </c>
      <c r="Z69" s="479">
        <f t="shared" si="422"/>
        <v>0</v>
      </c>
      <c r="AA69" s="404" t="e">
        <f>SUM(AA53:AA57)/12/'Dev Program'!$H$62</f>
        <v>#DIV/0!</v>
      </c>
      <c r="AB69" s="479">
        <f t="shared" si="423"/>
        <v>0</v>
      </c>
      <c r="AC69" s="404" t="e">
        <f>SUM(AC53:AC57)/12/'Dev Program'!$H$62</f>
        <v>#DIV/0!</v>
      </c>
      <c r="AD69" s="479">
        <f t="shared" si="424"/>
        <v>0</v>
      </c>
      <c r="AE69" s="404" t="e">
        <f>SUM(AE53:AE57)/12/'Dev Program'!$H$62</f>
        <v>#DIV/0!</v>
      </c>
      <c r="AF69" s="479">
        <f t="shared" si="425"/>
        <v>0</v>
      </c>
      <c r="AG69" s="404" t="e">
        <f>SUM(AG53:AG57)/12/'Dev Program'!$H$62</f>
        <v>#DIV/0!</v>
      </c>
      <c r="AH69" s="479">
        <f t="shared" si="426"/>
        <v>0</v>
      </c>
      <c r="AI69" s="404" t="e">
        <f>SUM(AI53:AI57)/12/'Dev Program'!$H$62</f>
        <v>#DIV/0!</v>
      </c>
      <c r="AJ69" s="479">
        <f t="shared" si="427"/>
        <v>0</v>
      </c>
      <c r="AK69" s="404" t="e">
        <f>SUM(AK53:AK57)/12/'Dev Program'!$H$62</f>
        <v>#DIV/0!</v>
      </c>
      <c r="AL69" s="479">
        <f t="shared" si="428"/>
        <v>0</v>
      </c>
      <c r="AM69" s="404" t="e">
        <f>SUM(AM53:AM57)/12/'Dev Program'!$H$62</f>
        <v>#DIV/0!</v>
      </c>
      <c r="AN69" s="479">
        <f t="shared" si="429"/>
        <v>0</v>
      </c>
      <c r="AO69" s="404" t="e">
        <f>SUM(AO53:AO57)/12/'Dev Program'!$H$62</f>
        <v>#DIV/0!</v>
      </c>
      <c r="AP69" s="479">
        <f t="shared" si="430"/>
        <v>0</v>
      </c>
      <c r="AQ69" s="404" t="e">
        <f>SUM(AQ53:AQ57)/12/'Dev Program'!$H$62</f>
        <v>#DIV/0!</v>
      </c>
      <c r="AR69" s="479">
        <f t="shared" si="431"/>
        <v>0</v>
      </c>
      <c r="AS69" s="404" t="e">
        <f>SUM(AS53:AS57)/12/'Dev Program'!$H$62</f>
        <v>#DIV/0!</v>
      </c>
      <c r="AT69" s="479">
        <f t="shared" si="432"/>
        <v>0</v>
      </c>
      <c r="AU69" s="404" t="e">
        <f>SUM(AU53:AU57)/12/'Dev Program'!$H$62</f>
        <v>#DIV/0!</v>
      </c>
      <c r="AV69" s="479">
        <f t="shared" si="433"/>
        <v>0</v>
      </c>
      <c r="AW69" s="404" t="e">
        <f>SUM(AW53:AW57)/12/'Dev Program'!$H$62</f>
        <v>#DIV/0!</v>
      </c>
      <c r="AX69" s="479" t="str">
        <f t="shared" si="434"/>
        <v/>
      </c>
    </row>
    <row r="70" spans="2:50" s="54" customFormat="1" ht="15" customHeight="1" x14ac:dyDescent="0.25">
      <c r="C70" s="47"/>
      <c r="D70" s="47"/>
      <c r="E70" s="47"/>
      <c r="F70" s="556"/>
      <c r="G70" s="47"/>
      <c r="H70" s="493"/>
      <c r="I70" s="493"/>
      <c r="J70" s="47"/>
      <c r="K70" s="389"/>
      <c r="L70" s="83"/>
      <c r="M70" s="389"/>
      <c r="N70" s="83"/>
      <c r="O70" s="47"/>
      <c r="P70" s="83"/>
      <c r="Q70" s="47"/>
      <c r="R70" s="83"/>
      <c r="S70" s="47"/>
      <c r="T70" s="83"/>
      <c r="U70" s="47"/>
      <c r="V70" s="83"/>
      <c r="X70" s="83"/>
      <c r="Z70" s="83"/>
      <c r="AB70" s="83"/>
      <c r="AD70" s="83"/>
      <c r="AF70" s="83"/>
      <c r="AH70" s="83"/>
      <c r="AJ70" s="83"/>
      <c r="AL70" s="83"/>
      <c r="AN70" s="83"/>
      <c r="AP70" s="83"/>
      <c r="AR70" s="83"/>
      <c r="AT70" s="83"/>
      <c r="AV70" s="83"/>
      <c r="AX70" s="83"/>
    </row>
    <row r="71" spans="2:50" s="54" customFormat="1" ht="15" customHeight="1" x14ac:dyDescent="0.25">
      <c r="B71" s="510" t="s">
        <v>236</v>
      </c>
      <c r="C71" s="47"/>
      <c r="F71" s="547"/>
      <c r="H71" s="445"/>
      <c r="I71" s="445"/>
      <c r="K71" s="389"/>
      <c r="L71" s="83"/>
      <c r="M71" s="389"/>
      <c r="N71" s="83"/>
      <c r="O71" s="47"/>
      <c r="P71" s="83"/>
      <c r="Q71" s="47"/>
      <c r="R71" s="83"/>
      <c r="S71" s="47"/>
      <c r="T71" s="83"/>
      <c r="U71" s="47"/>
      <c r="V71" s="83"/>
      <c r="X71" s="83"/>
      <c r="Z71" s="83"/>
      <c r="AB71" s="83"/>
      <c r="AD71" s="83"/>
      <c r="AF71" s="83"/>
      <c r="AH71" s="83"/>
      <c r="AJ71" s="83"/>
      <c r="AL71" s="83"/>
      <c r="AN71" s="83"/>
      <c r="AP71" s="83"/>
      <c r="AR71" s="83"/>
      <c r="AT71" s="83"/>
      <c r="AV71" s="83"/>
      <c r="AX71" s="83"/>
    </row>
    <row r="72" spans="2:50" s="54" customFormat="1" ht="15" customHeight="1" x14ac:dyDescent="0.25">
      <c r="B72" s="72" t="s">
        <v>237</v>
      </c>
      <c r="C72" s="895">
        <v>0.05</v>
      </c>
      <c r="F72" s="547"/>
      <c r="H72" s="445"/>
      <c r="I72" s="445"/>
      <c r="K72" s="389"/>
      <c r="L72" s="83"/>
      <c r="M72" s="389"/>
      <c r="N72" s="83"/>
      <c r="O72" s="47"/>
      <c r="P72" s="83"/>
      <c r="Q72" s="47"/>
      <c r="R72" s="83"/>
      <c r="S72" s="47"/>
      <c r="T72" s="83"/>
      <c r="U72" s="47"/>
      <c r="V72" s="83"/>
      <c r="X72" s="83"/>
      <c r="Z72" s="83"/>
      <c r="AB72" s="83"/>
      <c r="AD72" s="83"/>
      <c r="AF72" s="83"/>
      <c r="AH72" s="83"/>
      <c r="AJ72" s="83"/>
      <c r="AL72" s="83"/>
      <c r="AN72" s="83"/>
      <c r="AP72" s="83"/>
      <c r="AR72" s="83"/>
      <c r="AT72" s="83"/>
      <c r="AV72" s="83"/>
      <c r="AX72" s="83"/>
    </row>
    <row r="73" spans="2:50" s="54" customFormat="1" ht="15" customHeight="1" x14ac:dyDescent="0.25">
      <c r="B73" s="57" t="s">
        <v>238</v>
      </c>
      <c r="C73" s="47"/>
      <c r="F73" s="547"/>
      <c r="H73" s="445"/>
      <c r="I73" s="445"/>
      <c r="K73" s="405">
        <f>1-K17</f>
        <v>0.75</v>
      </c>
      <c r="L73" s="406"/>
      <c r="M73" s="405">
        <f>1-M17</f>
        <v>0</v>
      </c>
      <c r="N73" s="406"/>
      <c r="O73" s="73">
        <f>1-O17</f>
        <v>0</v>
      </c>
      <c r="P73" s="406"/>
      <c r="Q73" s="73">
        <f>1-Q17</f>
        <v>0</v>
      </c>
      <c r="R73" s="406"/>
      <c r="S73" s="73">
        <f>1-S17</f>
        <v>0</v>
      </c>
      <c r="T73" s="406"/>
      <c r="U73" s="73">
        <f>1-U17</f>
        <v>0</v>
      </c>
      <c r="V73" s="406"/>
      <c r="W73" s="73">
        <f>1-W17</f>
        <v>0</v>
      </c>
      <c r="X73" s="406"/>
      <c r="Y73" s="73">
        <f>1-Y17</f>
        <v>0</v>
      </c>
      <c r="Z73" s="406"/>
      <c r="AA73" s="73">
        <f>1-AA17</f>
        <v>0</v>
      </c>
      <c r="AB73" s="406"/>
      <c r="AC73" s="73">
        <f>1-AC17</f>
        <v>0</v>
      </c>
      <c r="AD73" s="406"/>
      <c r="AE73" s="73">
        <f>1-AE17</f>
        <v>0</v>
      </c>
      <c r="AF73" s="406"/>
      <c r="AG73" s="73">
        <f>1-AG17</f>
        <v>0</v>
      </c>
      <c r="AH73" s="406"/>
      <c r="AI73" s="73">
        <f>1-AI17</f>
        <v>0</v>
      </c>
      <c r="AJ73" s="406"/>
      <c r="AK73" s="73">
        <f>1-AK17</f>
        <v>0</v>
      </c>
      <c r="AL73" s="406"/>
      <c r="AM73" s="73">
        <f>1-AM17</f>
        <v>0</v>
      </c>
      <c r="AN73" s="406"/>
      <c r="AO73" s="73">
        <f>1-AO17</f>
        <v>0</v>
      </c>
      <c r="AP73" s="406"/>
      <c r="AQ73" s="73">
        <f>1-AQ17</f>
        <v>0</v>
      </c>
      <c r="AR73" s="406"/>
      <c r="AS73" s="73">
        <f>1-AS17</f>
        <v>0</v>
      </c>
      <c r="AT73" s="406"/>
      <c r="AU73" s="73">
        <f>1-AU17</f>
        <v>0</v>
      </c>
      <c r="AV73" s="406"/>
      <c r="AW73" s="73">
        <f>1-AW17</f>
        <v>0</v>
      </c>
      <c r="AX73" s="406"/>
    </row>
    <row r="74" spans="2:50" s="54" customFormat="1" ht="15" customHeight="1" x14ac:dyDescent="0.25">
      <c r="B74" s="74" t="s">
        <v>239</v>
      </c>
      <c r="C74" s="46"/>
      <c r="D74" s="75"/>
      <c r="E74" s="75"/>
      <c r="F74" s="557"/>
      <c r="G74" s="75"/>
      <c r="H74" s="499"/>
      <c r="I74" s="499"/>
      <c r="J74" s="75"/>
      <c r="K74" s="896"/>
      <c r="L74" s="406"/>
      <c r="M74" s="896"/>
      <c r="N74" s="406"/>
      <c r="O74" s="896"/>
      <c r="P74" s="406"/>
      <c r="Q74" s="896"/>
      <c r="R74" s="406"/>
      <c r="S74" s="896"/>
      <c r="T74" s="406"/>
      <c r="U74" s="896"/>
      <c r="V74" s="406"/>
      <c r="W74" s="896"/>
      <c r="X74" s="406"/>
      <c r="Y74" s="896"/>
      <c r="Z74" s="406"/>
      <c r="AA74" s="896"/>
      <c r="AB74" s="406"/>
      <c r="AC74" s="896"/>
      <c r="AD74" s="406"/>
      <c r="AE74" s="896"/>
      <c r="AF74" s="406"/>
      <c r="AG74" s="896"/>
      <c r="AH74" s="406"/>
      <c r="AI74" s="896"/>
      <c r="AJ74" s="406"/>
      <c r="AK74" s="896"/>
      <c r="AL74" s="406"/>
      <c r="AM74" s="896"/>
      <c r="AN74" s="406"/>
      <c r="AO74" s="896"/>
      <c r="AP74" s="406"/>
      <c r="AQ74" s="896"/>
      <c r="AR74" s="406"/>
      <c r="AS74" s="896"/>
      <c r="AT74" s="406"/>
      <c r="AU74" s="896"/>
      <c r="AV74" s="406"/>
      <c r="AW74" s="896"/>
      <c r="AX74" s="406"/>
    </row>
    <row r="75" spans="2:50" s="54" customFormat="1" ht="15" customHeight="1" x14ac:dyDescent="0.25">
      <c r="B75" s="57"/>
      <c r="C75" s="47"/>
      <c r="F75" s="547"/>
      <c r="H75" s="496"/>
      <c r="I75" s="496"/>
      <c r="K75" s="659" t="str">
        <f>IF(K76&lt;K73,"ERROR","")</f>
        <v>ERROR</v>
      </c>
      <c r="L75" s="659"/>
      <c r="M75" s="659" t="str">
        <f t="shared" ref="M75" si="435">IF(M76&lt;M73,"ERROR","")</f>
        <v/>
      </c>
      <c r="N75" s="659"/>
      <c r="O75" s="659" t="str">
        <f t="shared" ref="O75" si="436">IF(O76&lt;O73,"ERROR","")</f>
        <v/>
      </c>
      <c r="P75" s="659"/>
      <c r="Q75" s="659" t="str">
        <f t="shared" ref="Q75" si="437">IF(Q76&lt;Q73,"ERROR","")</f>
        <v/>
      </c>
      <c r="R75" s="659"/>
      <c r="S75" s="659" t="str">
        <f t="shared" ref="S75" si="438">IF(S76&lt;S73,"ERROR","")</f>
        <v/>
      </c>
      <c r="T75" s="659"/>
      <c r="U75" s="659" t="str">
        <f t="shared" ref="U75" si="439">IF(U76&lt;U73,"ERROR","")</f>
        <v/>
      </c>
      <c r="V75" s="659"/>
      <c r="W75" s="659" t="str">
        <f t="shared" ref="W75" si="440">IF(W76&lt;W73,"ERROR","")</f>
        <v/>
      </c>
      <c r="X75" s="659"/>
      <c r="Y75" s="659" t="str">
        <f t="shared" ref="Y75" si="441">IF(Y76&lt;Y73,"ERROR","")</f>
        <v/>
      </c>
      <c r="Z75" s="659"/>
      <c r="AA75" s="659" t="str">
        <f t="shared" ref="AA75" si="442">IF(AA76&lt;AA73,"ERROR","")</f>
        <v/>
      </c>
      <c r="AB75" s="659"/>
      <c r="AC75" s="659" t="str">
        <f t="shared" ref="AC75" si="443">IF(AC76&lt;AC73,"ERROR","")</f>
        <v/>
      </c>
      <c r="AD75" s="659"/>
      <c r="AE75" s="659" t="str">
        <f t="shared" ref="AE75" si="444">IF(AE76&lt;AE73,"ERROR","")</f>
        <v/>
      </c>
      <c r="AF75" s="659"/>
      <c r="AG75" s="659" t="str">
        <f t="shared" ref="AG75" si="445">IF(AG76&lt;AG73,"ERROR","")</f>
        <v/>
      </c>
      <c r="AH75" s="659"/>
      <c r="AI75" s="659" t="str">
        <f t="shared" ref="AI75" si="446">IF(AI76&lt;AI73,"ERROR","")</f>
        <v/>
      </c>
      <c r="AJ75" s="659"/>
      <c r="AK75" s="659" t="str">
        <f t="shared" ref="AK75" si="447">IF(AK76&lt;AK73,"ERROR","")</f>
        <v/>
      </c>
      <c r="AL75" s="659"/>
      <c r="AM75" s="659" t="str">
        <f t="shared" ref="AM75" si="448">IF(AM76&lt;AM73,"ERROR","")</f>
        <v/>
      </c>
      <c r="AN75" s="659"/>
      <c r="AO75" s="659" t="str">
        <f t="shared" ref="AO75" si="449">IF(AO76&lt;AO73,"ERROR","")</f>
        <v/>
      </c>
      <c r="AP75" s="659"/>
      <c r="AQ75" s="659" t="str">
        <f t="shared" ref="AQ75" si="450">IF(AQ76&lt;AQ73,"ERROR","")</f>
        <v/>
      </c>
      <c r="AR75" s="659"/>
      <c r="AS75" s="659" t="str">
        <f t="shared" ref="AS75" si="451">IF(AS76&lt;AS73,"ERROR","")</f>
        <v/>
      </c>
      <c r="AT75" s="659"/>
      <c r="AU75" s="659" t="str">
        <f t="shared" ref="AU75" si="452">IF(AU76&lt;AU73,"ERROR","")</f>
        <v/>
      </c>
      <c r="AV75" s="659"/>
      <c r="AW75" s="659" t="str">
        <f t="shared" ref="AW75" si="453">IF(AW76&lt;AW73,"ERROR","")</f>
        <v/>
      </c>
      <c r="AX75" s="659"/>
    </row>
    <row r="76" spans="2:50" s="77" customFormat="1" ht="15" customHeight="1" x14ac:dyDescent="0.25">
      <c r="B76" s="64" t="s">
        <v>240</v>
      </c>
      <c r="C76" s="76"/>
      <c r="F76" s="550"/>
      <c r="H76" s="443"/>
      <c r="I76" s="443"/>
      <c r="K76" s="407">
        <f t="shared" ref="K76:AW76" si="454">MAX(K74,$C$72)</f>
        <v>0.05</v>
      </c>
      <c r="L76" s="406"/>
      <c r="M76" s="407">
        <f t="shared" si="454"/>
        <v>0.05</v>
      </c>
      <c r="N76" s="406"/>
      <c r="O76" s="78">
        <f t="shared" si="454"/>
        <v>0.05</v>
      </c>
      <c r="P76" s="408"/>
      <c r="Q76" s="78">
        <f t="shared" si="454"/>
        <v>0.05</v>
      </c>
      <c r="R76" s="408"/>
      <c r="S76" s="78">
        <f t="shared" si="454"/>
        <v>0.05</v>
      </c>
      <c r="T76" s="408"/>
      <c r="U76" s="78">
        <f t="shared" si="454"/>
        <v>0.05</v>
      </c>
      <c r="V76" s="408"/>
      <c r="W76" s="78">
        <f t="shared" si="454"/>
        <v>0.05</v>
      </c>
      <c r="X76" s="408"/>
      <c r="Y76" s="78">
        <f t="shared" si="454"/>
        <v>0.05</v>
      </c>
      <c r="Z76" s="408"/>
      <c r="AA76" s="78">
        <f t="shared" si="454"/>
        <v>0.05</v>
      </c>
      <c r="AB76" s="408"/>
      <c r="AC76" s="78">
        <f t="shared" si="454"/>
        <v>0.05</v>
      </c>
      <c r="AD76" s="408"/>
      <c r="AE76" s="78">
        <f t="shared" si="454"/>
        <v>0.05</v>
      </c>
      <c r="AF76" s="408"/>
      <c r="AG76" s="78">
        <f t="shared" si="454"/>
        <v>0.05</v>
      </c>
      <c r="AH76" s="408"/>
      <c r="AI76" s="78">
        <f t="shared" si="454"/>
        <v>0.05</v>
      </c>
      <c r="AJ76" s="408"/>
      <c r="AK76" s="78">
        <f t="shared" si="454"/>
        <v>0.05</v>
      </c>
      <c r="AL76" s="408"/>
      <c r="AM76" s="78">
        <f t="shared" si="454"/>
        <v>0.05</v>
      </c>
      <c r="AN76" s="408"/>
      <c r="AO76" s="78">
        <f t="shared" si="454"/>
        <v>0.05</v>
      </c>
      <c r="AP76" s="408"/>
      <c r="AQ76" s="78">
        <f t="shared" si="454"/>
        <v>0.05</v>
      </c>
      <c r="AR76" s="408"/>
      <c r="AS76" s="78">
        <f t="shared" si="454"/>
        <v>0.05</v>
      </c>
      <c r="AT76" s="408"/>
      <c r="AU76" s="78">
        <f t="shared" si="454"/>
        <v>0.05</v>
      </c>
      <c r="AV76" s="408"/>
      <c r="AW76" s="78">
        <f t="shared" si="454"/>
        <v>0.05</v>
      </c>
      <c r="AX76" s="408"/>
    </row>
    <row r="77" spans="2:50" s="54" customFormat="1" ht="15" customHeight="1" x14ac:dyDescent="0.25">
      <c r="B77" s="57" t="s">
        <v>241</v>
      </c>
      <c r="C77" s="47"/>
      <c r="F77" s="547"/>
      <c r="H77" s="445"/>
      <c r="I77" s="445"/>
      <c r="K77" s="409">
        <f t="shared" ref="K77:AW77" si="455">-K76*K61</f>
        <v>0</v>
      </c>
      <c r="L77" s="439"/>
      <c r="M77" s="409">
        <f t="shared" si="455"/>
        <v>0</v>
      </c>
      <c r="N77" s="439"/>
      <c r="O77" s="79">
        <f t="shared" si="455"/>
        <v>0</v>
      </c>
      <c r="P77" s="439"/>
      <c r="Q77" s="79">
        <f t="shared" si="455"/>
        <v>0</v>
      </c>
      <c r="R77" s="439"/>
      <c r="S77" s="79">
        <f t="shared" si="455"/>
        <v>0</v>
      </c>
      <c r="T77" s="410"/>
      <c r="U77" s="79">
        <f t="shared" si="455"/>
        <v>0</v>
      </c>
      <c r="V77" s="410"/>
      <c r="W77" s="79">
        <f t="shared" si="455"/>
        <v>0</v>
      </c>
      <c r="X77" s="410"/>
      <c r="Y77" s="79">
        <f t="shared" si="455"/>
        <v>0</v>
      </c>
      <c r="Z77" s="410"/>
      <c r="AA77" s="79">
        <f t="shared" si="455"/>
        <v>0</v>
      </c>
      <c r="AB77" s="410"/>
      <c r="AC77" s="79">
        <f t="shared" si="455"/>
        <v>0</v>
      </c>
      <c r="AD77" s="410"/>
      <c r="AE77" s="79">
        <f t="shared" si="455"/>
        <v>0</v>
      </c>
      <c r="AF77" s="410"/>
      <c r="AG77" s="79">
        <f t="shared" si="455"/>
        <v>0</v>
      </c>
      <c r="AH77" s="410"/>
      <c r="AI77" s="79">
        <f t="shared" si="455"/>
        <v>0</v>
      </c>
      <c r="AJ77" s="410"/>
      <c r="AK77" s="79">
        <f t="shared" si="455"/>
        <v>0</v>
      </c>
      <c r="AL77" s="410"/>
      <c r="AM77" s="79">
        <f t="shared" si="455"/>
        <v>0</v>
      </c>
      <c r="AN77" s="410"/>
      <c r="AO77" s="79">
        <f t="shared" si="455"/>
        <v>0</v>
      </c>
      <c r="AP77" s="410"/>
      <c r="AQ77" s="79">
        <f t="shared" si="455"/>
        <v>0</v>
      </c>
      <c r="AR77" s="410"/>
      <c r="AS77" s="79">
        <f t="shared" si="455"/>
        <v>0</v>
      </c>
      <c r="AT77" s="410"/>
      <c r="AU77" s="79">
        <f t="shared" si="455"/>
        <v>0</v>
      </c>
      <c r="AV77" s="410"/>
      <c r="AW77" s="79">
        <f t="shared" si="455"/>
        <v>0</v>
      </c>
      <c r="AX77" s="410"/>
    </row>
    <row r="78" spans="2:50" s="54" customFormat="1" ht="15" customHeight="1" x14ac:dyDescent="0.25">
      <c r="B78" s="66" t="s">
        <v>242</v>
      </c>
      <c r="C78" s="67"/>
      <c r="D78" s="67"/>
      <c r="E78" s="67"/>
      <c r="F78" s="554" t="str" cm="1">
        <f t="array" ref="F78">IFERROR(_xlfn.RRI(I78,MIN(IF(MOD(COLUMN(K78:AW78)-COLUMN(K78),2)=0,K78:AW78)),MAX(IF(MOD(COLUMN(K78:AW78)-COLUMN(K78),2)=0,K78:AW78))),"")</f>
        <v/>
      </c>
      <c r="G78" s="470" cm="1">
        <f t="array" ref="G78">SUM(IF(MOD(COLUMN(K78:AW78)-COLUMN(K78),2)=0,K78:AW78))</f>
        <v>0</v>
      </c>
      <c r="H78" s="471">
        <f>COUNTIF(K78:AX78,"&gt;10")</f>
        <v>0</v>
      </c>
      <c r="I78" s="471" cm="1">
        <f t="array" ref="I78">COUNT(IF(MOD(COLUMN(L78:AX78)-COLUMN(L78),2)=0,L78:AX78))</f>
        <v>0</v>
      </c>
      <c r="J78" s="67"/>
      <c r="K78" s="398">
        <f>SUM(K61,K77)</f>
        <v>0</v>
      </c>
      <c r="L78" s="477" t="str">
        <f t="shared" ref="L78:AX78" si="456">IFERROR(IF(OR(M78=0,M78=""),"",M78/K78-1),0)</f>
        <v/>
      </c>
      <c r="M78" s="398">
        <f>SUM(M61,M77)</f>
        <v>0</v>
      </c>
      <c r="N78" s="477" t="str">
        <f t="shared" si="456"/>
        <v/>
      </c>
      <c r="O78" s="398">
        <f>SUM(O61,O77)</f>
        <v>0</v>
      </c>
      <c r="P78" s="477" t="str">
        <f t="shared" si="456"/>
        <v/>
      </c>
      <c r="Q78" s="398">
        <f>SUM(Q61,Q77)</f>
        <v>0</v>
      </c>
      <c r="R78" s="477" t="str">
        <f t="shared" si="456"/>
        <v/>
      </c>
      <c r="S78" s="398">
        <f>SUM(S61,S77)</f>
        <v>0</v>
      </c>
      <c r="T78" s="477" t="str">
        <f t="shared" si="456"/>
        <v/>
      </c>
      <c r="U78" s="398">
        <f>SUM(U61,U77)</f>
        <v>0</v>
      </c>
      <c r="V78" s="477" t="str">
        <f t="shared" si="456"/>
        <v/>
      </c>
      <c r="W78" s="398">
        <f>SUM(W61,W77)</f>
        <v>0</v>
      </c>
      <c r="X78" s="477" t="str">
        <f t="shared" si="456"/>
        <v/>
      </c>
      <c r="Y78" s="398">
        <f>SUM(Y61,Y77)</f>
        <v>0</v>
      </c>
      <c r="Z78" s="477" t="str">
        <f t="shared" si="456"/>
        <v/>
      </c>
      <c r="AA78" s="398">
        <f>SUM(AA61,AA77)</f>
        <v>0</v>
      </c>
      <c r="AB78" s="477" t="str">
        <f t="shared" si="456"/>
        <v/>
      </c>
      <c r="AC78" s="398">
        <f>SUM(AC61,AC77)</f>
        <v>0</v>
      </c>
      <c r="AD78" s="477" t="str">
        <f t="shared" si="456"/>
        <v/>
      </c>
      <c r="AE78" s="398">
        <f>SUM(AE61,AE77)</f>
        <v>0</v>
      </c>
      <c r="AF78" s="477" t="str">
        <f t="shared" si="456"/>
        <v/>
      </c>
      <c r="AG78" s="398">
        <f>SUM(AG61,AG77)</f>
        <v>0</v>
      </c>
      <c r="AH78" s="477" t="str">
        <f t="shared" si="456"/>
        <v/>
      </c>
      <c r="AI78" s="398">
        <f>SUM(AI61,AI77)</f>
        <v>0</v>
      </c>
      <c r="AJ78" s="477" t="str">
        <f t="shared" si="456"/>
        <v/>
      </c>
      <c r="AK78" s="398">
        <f>SUM(AK61,AK77)</f>
        <v>0</v>
      </c>
      <c r="AL78" s="477" t="str">
        <f t="shared" si="456"/>
        <v/>
      </c>
      <c r="AM78" s="398">
        <f>SUM(AM61,AM77)</f>
        <v>0</v>
      </c>
      <c r="AN78" s="477" t="str">
        <f t="shared" si="456"/>
        <v/>
      </c>
      <c r="AO78" s="398">
        <f>SUM(AO61,AO77)</f>
        <v>0</v>
      </c>
      <c r="AP78" s="477" t="str">
        <f t="shared" si="456"/>
        <v/>
      </c>
      <c r="AQ78" s="398">
        <f>SUM(AQ61,AQ77)</f>
        <v>0</v>
      </c>
      <c r="AR78" s="477" t="str">
        <f t="shared" si="456"/>
        <v/>
      </c>
      <c r="AS78" s="398">
        <f>SUM(AS61,AS77)</f>
        <v>0</v>
      </c>
      <c r="AT78" s="477" t="str">
        <f t="shared" si="456"/>
        <v/>
      </c>
      <c r="AU78" s="398">
        <f>SUM(AU61,AU77)</f>
        <v>0</v>
      </c>
      <c r="AV78" s="477" t="str">
        <f t="shared" si="456"/>
        <v/>
      </c>
      <c r="AW78" s="398">
        <f>SUM(AW61,AW77)</f>
        <v>0</v>
      </c>
      <c r="AX78" s="477" t="str">
        <f t="shared" si="456"/>
        <v/>
      </c>
    </row>
    <row r="79" spans="2:50" s="54" customFormat="1" ht="15" customHeight="1" x14ac:dyDescent="0.25">
      <c r="B79" s="80" t="s">
        <v>243</v>
      </c>
      <c r="C79" s="81"/>
      <c r="D79" s="81"/>
      <c r="E79" s="81"/>
      <c r="F79" s="573"/>
      <c r="G79" s="574"/>
      <c r="H79" s="575"/>
      <c r="I79" s="575"/>
      <c r="J79" s="81"/>
      <c r="K79" s="411" t="e">
        <f>K78/12/'Dev Program'!$H$62</f>
        <v>#DIV/0!</v>
      </c>
      <c r="L79" s="412"/>
      <c r="M79" s="411" t="e">
        <f>M78/12/'Dev Program'!$H$62</f>
        <v>#DIV/0!</v>
      </c>
      <c r="N79" s="412"/>
      <c r="O79" s="411" t="e">
        <f>O78/12/'Dev Program'!$H$62</f>
        <v>#DIV/0!</v>
      </c>
      <c r="P79" s="412"/>
      <c r="Q79" s="411" t="e">
        <f>Q78/12/'Dev Program'!$H$62</f>
        <v>#DIV/0!</v>
      </c>
      <c r="R79" s="412"/>
      <c r="S79" s="411" t="e">
        <f>S78/12/'Dev Program'!$H$62</f>
        <v>#DIV/0!</v>
      </c>
      <c r="T79" s="412"/>
      <c r="U79" s="411" t="e">
        <f>U78/12/'Dev Program'!$H$62</f>
        <v>#DIV/0!</v>
      </c>
      <c r="V79" s="412"/>
      <c r="W79" s="411" t="e">
        <f>W78/12/'Dev Program'!$H$62</f>
        <v>#DIV/0!</v>
      </c>
      <c r="X79" s="412"/>
      <c r="Y79" s="411" t="e">
        <f>Y78/12/'Dev Program'!$H$62</f>
        <v>#DIV/0!</v>
      </c>
      <c r="Z79" s="412"/>
      <c r="AA79" s="411" t="e">
        <f>AA78/12/'Dev Program'!$H$62</f>
        <v>#DIV/0!</v>
      </c>
      <c r="AB79" s="412"/>
      <c r="AC79" s="411" t="e">
        <f>AC78/12/'Dev Program'!$H$62</f>
        <v>#DIV/0!</v>
      </c>
      <c r="AD79" s="412"/>
      <c r="AE79" s="411" t="e">
        <f>AE78/12/'Dev Program'!$H$62</f>
        <v>#DIV/0!</v>
      </c>
      <c r="AF79" s="412"/>
      <c r="AG79" s="411" t="e">
        <f>AG78/12/'Dev Program'!$H$62</f>
        <v>#DIV/0!</v>
      </c>
      <c r="AH79" s="412"/>
      <c r="AI79" s="411" t="e">
        <f>AI78/12/'Dev Program'!$H$62</f>
        <v>#DIV/0!</v>
      </c>
      <c r="AJ79" s="412"/>
      <c r="AK79" s="411" t="e">
        <f>AK78/12/'Dev Program'!$H$62</f>
        <v>#DIV/0!</v>
      </c>
      <c r="AL79" s="412"/>
      <c r="AM79" s="411" t="e">
        <f>AM78/12/'Dev Program'!$H$62</f>
        <v>#DIV/0!</v>
      </c>
      <c r="AN79" s="412"/>
      <c r="AO79" s="411" t="e">
        <f>AO78/12/'Dev Program'!$H$62</f>
        <v>#DIV/0!</v>
      </c>
      <c r="AP79" s="412"/>
      <c r="AQ79" s="411" t="e">
        <f>AQ78/12/'Dev Program'!$H$62</f>
        <v>#DIV/0!</v>
      </c>
      <c r="AR79" s="412"/>
      <c r="AS79" s="411" t="e">
        <f>AS78/12/'Dev Program'!$H$62</f>
        <v>#DIV/0!</v>
      </c>
      <c r="AT79" s="412"/>
      <c r="AU79" s="411" t="e">
        <f>AU78/12/'Dev Program'!$H$62</f>
        <v>#DIV/0!</v>
      </c>
      <c r="AV79" s="412"/>
      <c r="AW79" s="411" t="e">
        <f>AW78/12/'Dev Program'!$H$62</f>
        <v>#DIV/0!</v>
      </c>
      <c r="AX79" s="412"/>
    </row>
    <row r="80" spans="2:50" s="54" customFormat="1" ht="15" customHeight="1" thickBot="1" x14ac:dyDescent="0.3">
      <c r="C80" s="47"/>
      <c r="D80" s="47"/>
      <c r="E80" s="47"/>
      <c r="F80" s="556"/>
      <c r="G80" s="47"/>
      <c r="H80" s="493"/>
      <c r="I80" s="493"/>
      <c r="J80" s="47"/>
      <c r="K80" s="389"/>
      <c r="L80" s="83"/>
      <c r="M80" s="389"/>
      <c r="N80" s="83"/>
      <c r="O80" s="47"/>
      <c r="P80" s="83"/>
      <c r="R80" s="83"/>
      <c r="T80" s="83"/>
      <c r="V80" s="83"/>
      <c r="X80" s="83"/>
      <c r="Z80" s="83"/>
      <c r="AB80" s="83"/>
      <c r="AD80" s="83"/>
      <c r="AF80" s="83"/>
      <c r="AH80" s="83"/>
      <c r="AJ80" s="83"/>
      <c r="AL80" s="83"/>
      <c r="AN80" s="83"/>
      <c r="AP80" s="83"/>
      <c r="AR80" s="83"/>
      <c r="AT80" s="83"/>
      <c r="AV80" s="83"/>
      <c r="AX80" s="83"/>
    </row>
    <row r="81" spans="2:50" s="4" customFormat="1" ht="21" customHeight="1" x14ac:dyDescent="0.2">
      <c r="B81" s="996" t="s">
        <v>244</v>
      </c>
      <c r="C81" s="7"/>
      <c r="D81" s="7"/>
      <c r="E81" s="385"/>
      <c r="F81" s="559"/>
      <c r="G81" s="385"/>
      <c r="H81" s="502"/>
      <c r="I81" s="502"/>
      <c r="J81" s="385"/>
      <c r="K81" s="413"/>
      <c r="L81" s="414"/>
      <c r="M81" s="413"/>
      <c r="N81" s="414"/>
      <c r="O81" s="7"/>
      <c r="P81" s="414"/>
      <c r="Q81" s="7"/>
      <c r="R81" s="414"/>
      <c r="S81" s="7"/>
      <c r="T81" s="414"/>
      <c r="U81" s="7"/>
      <c r="V81" s="414"/>
      <c r="W81" s="7"/>
      <c r="X81" s="414"/>
      <c r="Y81" s="7"/>
      <c r="Z81" s="414"/>
      <c r="AA81" s="7"/>
      <c r="AB81" s="414"/>
      <c r="AC81" s="7"/>
      <c r="AD81" s="414"/>
      <c r="AE81" s="7"/>
      <c r="AF81" s="414"/>
      <c r="AG81" s="7"/>
      <c r="AH81" s="414"/>
      <c r="AI81" s="7"/>
      <c r="AJ81" s="414"/>
      <c r="AK81" s="7"/>
      <c r="AL81" s="414"/>
      <c r="AM81" s="7"/>
      <c r="AN81" s="414"/>
      <c r="AO81" s="7"/>
      <c r="AP81" s="414"/>
      <c r="AQ81" s="7"/>
      <c r="AR81" s="414"/>
      <c r="AS81" s="7"/>
      <c r="AT81" s="414"/>
      <c r="AU81" s="7"/>
      <c r="AV81" s="414"/>
      <c r="AW81" s="7"/>
      <c r="AX81" s="414"/>
    </row>
    <row r="82" spans="2:50" s="6" customFormat="1" ht="15" customHeight="1" x14ac:dyDescent="0.2">
      <c r="B82" s="15"/>
      <c r="C82" s="522"/>
      <c r="D82" s="5"/>
      <c r="E82" s="5"/>
      <c r="F82" s="560"/>
      <c r="G82" s="5"/>
      <c r="H82" s="489"/>
      <c r="I82" s="489"/>
      <c r="J82" s="5"/>
      <c r="K82" s="415"/>
      <c r="L82" s="416"/>
      <c r="M82" s="415"/>
      <c r="N82" s="416"/>
      <c r="O82" s="5"/>
      <c r="P82" s="416"/>
      <c r="R82" s="416"/>
      <c r="T82" s="416"/>
      <c r="V82" s="416"/>
      <c r="X82" s="416"/>
      <c r="Z82" s="416"/>
      <c r="AB82" s="416"/>
      <c r="AD82" s="416"/>
      <c r="AF82" s="416"/>
      <c r="AH82" s="416"/>
      <c r="AJ82" s="416"/>
      <c r="AL82" s="416"/>
      <c r="AN82" s="416"/>
      <c r="AP82" s="416"/>
      <c r="AR82" s="416"/>
      <c r="AT82" s="416"/>
      <c r="AV82" s="416"/>
      <c r="AX82" s="416"/>
    </row>
    <row r="83" spans="2:50" s="9" customFormat="1" ht="15" customHeight="1" x14ac:dyDescent="0.25">
      <c r="B83" s="13"/>
      <c r="C83" s="523"/>
      <c r="D83" s="523"/>
      <c r="E83" s="10"/>
      <c r="F83" s="561"/>
      <c r="G83" s="10"/>
      <c r="H83" s="491"/>
      <c r="I83" s="491"/>
      <c r="J83" s="372">
        <f>J40</f>
        <v>0</v>
      </c>
      <c r="K83" s="387">
        <f>J83+1</f>
        <v>1</v>
      </c>
      <c r="L83" s="371"/>
      <c r="M83" s="387">
        <f>K83+1</f>
        <v>2</v>
      </c>
      <c r="N83" s="371"/>
      <c r="O83" s="372">
        <f>M83+1</f>
        <v>3</v>
      </c>
      <c r="P83" s="371"/>
      <c r="Q83" s="372">
        <f>O83+1</f>
        <v>4</v>
      </c>
      <c r="R83" s="371"/>
      <c r="S83" s="372">
        <f>Q83+1</f>
        <v>5</v>
      </c>
      <c r="T83" s="371"/>
      <c r="U83" s="372">
        <f>S83+1</f>
        <v>6</v>
      </c>
      <c r="V83" s="371"/>
      <c r="W83" s="372">
        <f>U83+1</f>
        <v>7</v>
      </c>
      <c r="X83" s="371"/>
      <c r="Y83" s="372">
        <f>W83+1</f>
        <v>8</v>
      </c>
      <c r="Z83" s="371"/>
      <c r="AA83" s="372">
        <f>Y83+1</f>
        <v>9</v>
      </c>
      <c r="AB83" s="371"/>
      <c r="AC83" s="372">
        <f>AA83+1</f>
        <v>10</v>
      </c>
      <c r="AD83" s="371"/>
      <c r="AE83" s="372">
        <f>AC83+1</f>
        <v>11</v>
      </c>
      <c r="AF83" s="371"/>
      <c r="AG83" s="372">
        <f>AE83+1</f>
        <v>12</v>
      </c>
      <c r="AH83" s="371"/>
      <c r="AI83" s="372">
        <f>AG83+1</f>
        <v>13</v>
      </c>
      <c r="AJ83" s="371"/>
      <c r="AK83" s="372">
        <f>AI83+1</f>
        <v>14</v>
      </c>
      <c r="AL83" s="371"/>
      <c r="AM83" s="372">
        <f>AK83+1</f>
        <v>15</v>
      </c>
      <c r="AN83" s="371"/>
      <c r="AO83" s="372">
        <f>AM83+1</f>
        <v>16</v>
      </c>
      <c r="AP83" s="371"/>
      <c r="AQ83" s="372">
        <f>AO83+1</f>
        <v>17</v>
      </c>
      <c r="AR83" s="371"/>
      <c r="AS83" s="372">
        <f>AQ83+1</f>
        <v>18</v>
      </c>
      <c r="AT83" s="371"/>
      <c r="AU83" s="372">
        <f>AS83+1</f>
        <v>19</v>
      </c>
      <c r="AV83" s="371"/>
      <c r="AW83" s="372">
        <f>AU83+1</f>
        <v>20</v>
      </c>
      <c r="AX83" s="371"/>
    </row>
    <row r="84" spans="2:50" s="54" customFormat="1" ht="15" customHeight="1" x14ac:dyDescent="0.25">
      <c r="B84" s="510" t="s">
        <v>245</v>
      </c>
      <c r="C84" s="521"/>
      <c r="D84" s="521"/>
      <c r="E84" s="485" t="s">
        <v>246</v>
      </c>
      <c r="F84" s="556"/>
      <c r="G84" s="47"/>
      <c r="H84" s="493"/>
      <c r="I84" s="493"/>
      <c r="J84" s="47"/>
      <c r="K84" s="389"/>
      <c r="L84" s="483" t="s">
        <v>247</v>
      </c>
      <c r="M84" s="389"/>
      <c r="N84" s="83"/>
      <c r="O84" s="47"/>
      <c r="P84" s="83"/>
      <c r="R84" s="83"/>
      <c r="T84" s="83"/>
      <c r="V84" s="83"/>
      <c r="X84" s="83"/>
      <c r="Z84" s="83"/>
      <c r="AB84" s="83"/>
      <c r="AD84" s="83"/>
      <c r="AF84" s="83"/>
      <c r="AH84" s="83"/>
      <c r="AJ84" s="83"/>
      <c r="AL84" s="83"/>
      <c r="AN84" s="83"/>
      <c r="AP84" s="83"/>
      <c r="AR84" s="83"/>
      <c r="AT84" s="83"/>
      <c r="AV84" s="83"/>
      <c r="AX84" s="83"/>
    </row>
    <row r="85" spans="2:50" s="54" customFormat="1" ht="15" customHeight="1" x14ac:dyDescent="0.25">
      <c r="B85" s="57" t="s">
        <v>248</v>
      </c>
      <c r="C85" s="447"/>
      <c r="D85" s="447"/>
      <c r="E85" s="484" t="e" cm="1">
        <f t="array" ref="E85">AVERAGE(IF(MOD(COLUMN(L85:AX85)-COLUMN(L85),2)=0,L85:AX85))</f>
        <v>#DIV/0!</v>
      </c>
      <c r="F85" s="546"/>
      <c r="G85" s="442"/>
      <c r="H85" s="445"/>
      <c r="I85" s="445"/>
      <c r="J85" s="47"/>
      <c r="K85" s="888">
        <v>0</v>
      </c>
      <c r="L85" s="481" t="str">
        <f>IFERROR(-K85/K$78,"")</f>
        <v/>
      </c>
      <c r="M85" s="888"/>
      <c r="N85" s="481" t="str">
        <f t="shared" ref="N85" si="457">IFERROR(-M85/M$78,"")</f>
        <v/>
      </c>
      <c r="O85" s="888"/>
      <c r="P85" s="481" t="str">
        <f t="shared" ref="P85" si="458">IFERROR(-O85/O$78,"")</f>
        <v/>
      </c>
      <c r="Q85" s="888"/>
      <c r="R85" s="481" t="str">
        <f t="shared" ref="R85" si="459">IFERROR(-Q85/Q$78,"")</f>
        <v/>
      </c>
      <c r="S85" s="888"/>
      <c r="T85" s="481" t="str">
        <f t="shared" ref="T85" si="460">IFERROR(-S85/S$78,"")</f>
        <v/>
      </c>
      <c r="U85" s="888"/>
      <c r="V85" s="481" t="str">
        <f t="shared" ref="V85" si="461">IFERROR(-U85/U$78,"")</f>
        <v/>
      </c>
      <c r="W85" s="888"/>
      <c r="X85" s="481" t="str">
        <f t="shared" ref="X85" si="462">IFERROR(-W85/W$78,"")</f>
        <v/>
      </c>
      <c r="Y85" s="888"/>
      <c r="Z85" s="481" t="str">
        <f t="shared" ref="Z85" si="463">IFERROR(-Y85/Y$78,"")</f>
        <v/>
      </c>
      <c r="AA85" s="888"/>
      <c r="AB85" s="481" t="str">
        <f t="shared" ref="AB85" si="464">IFERROR(-AA85/AA$78,"")</f>
        <v/>
      </c>
      <c r="AC85" s="888"/>
      <c r="AD85" s="481" t="str">
        <f t="shared" ref="AD85" si="465">IFERROR(-AC85/AC$78,"")</f>
        <v/>
      </c>
      <c r="AE85" s="888"/>
      <c r="AF85" s="481" t="str">
        <f t="shared" ref="AF85" si="466">IFERROR(-AE85/AE$78,"")</f>
        <v/>
      </c>
      <c r="AG85" s="888"/>
      <c r="AH85" s="481" t="str">
        <f t="shared" ref="AH85" si="467">IFERROR(-AG85/AG$78,"")</f>
        <v/>
      </c>
      <c r="AI85" s="888"/>
      <c r="AJ85" s="481" t="str">
        <f t="shared" ref="AJ85" si="468">IFERROR(-AI85/AI$78,"")</f>
        <v/>
      </c>
      <c r="AK85" s="888"/>
      <c r="AL85" s="481" t="str">
        <f t="shared" ref="AL85" si="469">IFERROR(-AK85/AK$78,"")</f>
        <v/>
      </c>
      <c r="AM85" s="888"/>
      <c r="AN85" s="481" t="str">
        <f t="shared" ref="AN85" si="470">IFERROR(-AM85/AM$78,"")</f>
        <v/>
      </c>
      <c r="AO85" s="888"/>
      <c r="AP85" s="481" t="str">
        <f t="shared" ref="AP85" si="471">IFERROR(-AO85/AO$78,"")</f>
        <v/>
      </c>
      <c r="AQ85" s="888"/>
      <c r="AR85" s="481" t="str">
        <f t="shared" ref="AR85" si="472">IFERROR(-AQ85/AQ$78,"")</f>
        <v/>
      </c>
      <c r="AS85" s="888"/>
      <c r="AT85" s="481" t="str">
        <f t="shared" ref="AT85" si="473">IFERROR(-AS85/AS$78,"")</f>
        <v/>
      </c>
      <c r="AU85" s="888"/>
      <c r="AV85" s="481" t="str">
        <f t="shared" ref="AV85" si="474">IFERROR(-AU85/AU$78,"")</f>
        <v/>
      </c>
      <c r="AW85" s="888"/>
      <c r="AX85" s="481" t="str">
        <f t="shared" ref="AX85" si="475">IFERROR(-AW85/AW$78,"")</f>
        <v/>
      </c>
    </row>
    <row r="86" spans="2:50" s="54" customFormat="1" ht="15" customHeight="1" x14ac:dyDescent="0.25">
      <c r="B86" s="57" t="s">
        <v>249</v>
      </c>
      <c r="C86" s="447"/>
      <c r="D86" s="447"/>
      <c r="E86" s="484" t="e" cm="1">
        <f t="array" ref="E86">AVERAGE(IF(MOD(COLUMN(L86:AX86)-COLUMN(L86),2)=0,L86:AX86))</f>
        <v>#DIV/0!</v>
      </c>
      <c r="F86" s="546"/>
      <c r="G86" s="442"/>
      <c r="H86" s="445"/>
      <c r="I86" s="445"/>
      <c r="J86" s="47"/>
      <c r="K86" s="888">
        <v>0</v>
      </c>
      <c r="L86" s="481" t="str">
        <f>IFERROR(-K86/K$78,"")</f>
        <v/>
      </c>
      <c r="M86" s="888"/>
      <c r="N86" s="481" t="str">
        <f t="shared" ref="N86" si="476">IFERROR(-M86/M$78,"")</f>
        <v/>
      </c>
      <c r="O86" s="888"/>
      <c r="P86" s="481" t="str">
        <f t="shared" ref="P86" si="477">IFERROR(-O86/O$78,"")</f>
        <v/>
      </c>
      <c r="Q86" s="888"/>
      <c r="R86" s="481" t="str">
        <f t="shared" ref="R86" si="478">IFERROR(-Q86/Q$78,"")</f>
        <v/>
      </c>
      <c r="S86" s="888"/>
      <c r="T86" s="481" t="str">
        <f t="shared" ref="T86" si="479">IFERROR(-S86/S$78,"")</f>
        <v/>
      </c>
      <c r="U86" s="888"/>
      <c r="V86" s="481" t="str">
        <f t="shared" ref="V86" si="480">IFERROR(-U86/U$78,"")</f>
        <v/>
      </c>
      <c r="W86" s="888"/>
      <c r="X86" s="481" t="str">
        <f t="shared" ref="X86" si="481">IFERROR(-W86/W$78,"")</f>
        <v/>
      </c>
      <c r="Y86" s="888"/>
      <c r="Z86" s="481" t="str">
        <f t="shared" ref="Z86" si="482">IFERROR(-Y86/Y$78,"")</f>
        <v/>
      </c>
      <c r="AA86" s="888"/>
      <c r="AB86" s="481" t="str">
        <f t="shared" ref="AB86" si="483">IFERROR(-AA86/AA$78,"")</f>
        <v/>
      </c>
      <c r="AC86" s="888"/>
      <c r="AD86" s="481" t="str">
        <f t="shared" ref="AD86" si="484">IFERROR(-AC86/AC$78,"")</f>
        <v/>
      </c>
      <c r="AE86" s="888"/>
      <c r="AF86" s="481" t="str">
        <f t="shared" ref="AF86" si="485">IFERROR(-AE86/AE$78,"")</f>
        <v/>
      </c>
      <c r="AG86" s="888"/>
      <c r="AH86" s="481" t="str">
        <f t="shared" ref="AH86" si="486">IFERROR(-AG86/AG$78,"")</f>
        <v/>
      </c>
      <c r="AI86" s="888"/>
      <c r="AJ86" s="481" t="str">
        <f t="shared" ref="AJ86" si="487">IFERROR(-AI86/AI$78,"")</f>
        <v/>
      </c>
      <c r="AK86" s="888"/>
      <c r="AL86" s="481" t="str">
        <f t="shared" ref="AL86" si="488">IFERROR(-AK86/AK$78,"")</f>
        <v/>
      </c>
      <c r="AM86" s="888"/>
      <c r="AN86" s="481" t="str">
        <f t="shared" ref="AN86" si="489">IFERROR(-AM86/AM$78,"")</f>
        <v/>
      </c>
      <c r="AO86" s="888"/>
      <c r="AP86" s="481" t="str">
        <f t="shared" ref="AP86" si="490">IFERROR(-AO86/AO$78,"")</f>
        <v/>
      </c>
      <c r="AQ86" s="888"/>
      <c r="AR86" s="481" t="str">
        <f t="shared" ref="AR86" si="491">IFERROR(-AQ86/AQ$78,"")</f>
        <v/>
      </c>
      <c r="AS86" s="888"/>
      <c r="AT86" s="481" t="str">
        <f t="shared" ref="AT86" si="492">IFERROR(-AS86/AS$78,"")</f>
        <v/>
      </c>
      <c r="AU86" s="888"/>
      <c r="AV86" s="481" t="str">
        <f t="shared" ref="AV86" si="493">IFERROR(-AU86/AU$78,"")</f>
        <v/>
      </c>
      <c r="AW86" s="888"/>
      <c r="AX86" s="481" t="str">
        <f t="shared" ref="AX86" si="494">IFERROR(-AW86/AW$78,"")</f>
        <v/>
      </c>
    </row>
    <row r="87" spans="2:50" s="54" customFormat="1" ht="15" customHeight="1" x14ac:dyDescent="0.25">
      <c r="B87" s="57" t="s">
        <v>250</v>
      </c>
      <c r="C87" s="447"/>
      <c r="D87" s="447"/>
      <c r="E87" s="484" t="e" cm="1">
        <f t="array" ref="E87">AVERAGE(IF(MOD(COLUMN(L87:AX87)-COLUMN(L87),2)=0,L87:AX87))</f>
        <v>#DIV/0!</v>
      </c>
      <c r="F87" s="546"/>
      <c r="G87" s="442"/>
      <c r="I87" s="445"/>
      <c r="J87" s="47"/>
      <c r="K87" s="888">
        <v>0</v>
      </c>
      <c r="L87" s="481" t="str">
        <f>IFERROR(-K87/K$78,"")</f>
        <v/>
      </c>
      <c r="M87" s="888"/>
      <c r="N87" s="481" t="str">
        <f t="shared" ref="N87" si="495">IFERROR(-M87/M$78,"")</f>
        <v/>
      </c>
      <c r="O87" s="888"/>
      <c r="P87" s="481" t="str">
        <f t="shared" ref="P87" si="496">IFERROR(-O87/O$78,"")</f>
        <v/>
      </c>
      <c r="Q87" s="888"/>
      <c r="R87" s="481" t="str">
        <f t="shared" ref="R87" si="497">IFERROR(-Q87/Q$78,"")</f>
        <v/>
      </c>
      <c r="S87" s="888"/>
      <c r="T87" s="481" t="str">
        <f t="shared" ref="T87" si="498">IFERROR(-S87/S$78,"")</f>
        <v/>
      </c>
      <c r="U87" s="888"/>
      <c r="V87" s="481" t="str">
        <f t="shared" ref="V87" si="499">IFERROR(-U87/U$78,"")</f>
        <v/>
      </c>
      <c r="W87" s="888"/>
      <c r="X87" s="481" t="str">
        <f t="shared" ref="X87" si="500">IFERROR(-W87/W$78,"")</f>
        <v/>
      </c>
      <c r="Y87" s="888"/>
      <c r="Z87" s="481" t="str">
        <f t="shared" ref="Z87" si="501">IFERROR(-Y87/Y$78,"")</f>
        <v/>
      </c>
      <c r="AA87" s="888"/>
      <c r="AB87" s="481" t="str">
        <f t="shared" ref="AB87" si="502">IFERROR(-AA87/AA$78,"")</f>
        <v/>
      </c>
      <c r="AC87" s="888"/>
      <c r="AD87" s="481" t="str">
        <f t="shared" ref="AD87" si="503">IFERROR(-AC87/AC$78,"")</f>
        <v/>
      </c>
      <c r="AE87" s="888"/>
      <c r="AF87" s="481" t="str">
        <f t="shared" ref="AF87" si="504">IFERROR(-AE87/AE$78,"")</f>
        <v/>
      </c>
      <c r="AG87" s="888"/>
      <c r="AH87" s="481" t="str">
        <f t="shared" ref="AH87" si="505">IFERROR(-AG87/AG$78,"")</f>
        <v/>
      </c>
      <c r="AI87" s="888"/>
      <c r="AJ87" s="481" t="str">
        <f t="shared" ref="AJ87" si="506">IFERROR(-AI87/AI$78,"")</f>
        <v/>
      </c>
      <c r="AK87" s="888"/>
      <c r="AL87" s="481" t="str">
        <f t="shared" ref="AL87" si="507">IFERROR(-AK87/AK$78,"")</f>
        <v/>
      </c>
      <c r="AM87" s="888"/>
      <c r="AN87" s="481" t="str">
        <f t="shared" ref="AN87" si="508">IFERROR(-AM87/AM$78,"")</f>
        <v/>
      </c>
      <c r="AO87" s="888"/>
      <c r="AP87" s="481" t="str">
        <f t="shared" ref="AP87" si="509">IFERROR(-AO87/AO$78,"")</f>
        <v/>
      </c>
      <c r="AQ87" s="888"/>
      <c r="AR87" s="481" t="str">
        <f t="shared" ref="AR87" si="510">IFERROR(-AQ87/AQ$78,"")</f>
        <v/>
      </c>
      <c r="AS87" s="888"/>
      <c r="AT87" s="481" t="str">
        <f t="shared" ref="AT87" si="511">IFERROR(-AS87/AS$78,"")</f>
        <v/>
      </c>
      <c r="AU87" s="888"/>
      <c r="AV87" s="481" t="str">
        <f t="shared" ref="AV87" si="512">IFERROR(-AU87/AU$78,"")</f>
        <v/>
      </c>
      <c r="AW87" s="888"/>
      <c r="AX87" s="481" t="str">
        <f t="shared" ref="AX87" si="513">IFERROR(-AW87/AW$78,"")</f>
        <v/>
      </c>
    </row>
    <row r="88" spans="2:50" s="19" customFormat="1" ht="15" customHeight="1" thickBot="1" x14ac:dyDescent="0.25">
      <c r="B88" s="63" t="s">
        <v>251</v>
      </c>
      <c r="C88" s="447"/>
      <c r="D88" s="447"/>
      <c r="E88" s="484" t="e" cm="1">
        <f t="array" ref="E88">AVERAGE(IF(MOD(COLUMN(L88:AX88)-COLUMN(L88),2)=0,L88:AX88))</f>
        <v>#DIV/0!</v>
      </c>
      <c r="F88" s="546"/>
      <c r="G88" s="442"/>
      <c r="H88" s="445"/>
      <c r="I88" s="445"/>
      <c r="J88" s="85"/>
      <c r="K88" s="888">
        <v>0</v>
      </c>
      <c r="L88" s="481" t="str">
        <f>IFERROR(-K88/K$78,"")</f>
        <v/>
      </c>
      <c r="M88" s="888"/>
      <c r="N88" s="481" t="str">
        <f t="shared" ref="N88" si="514">IFERROR(-M88/M$78,"")</f>
        <v/>
      </c>
      <c r="O88" s="888"/>
      <c r="P88" s="481" t="str">
        <f t="shared" ref="P88" si="515">IFERROR(-O88/O$78,"")</f>
        <v/>
      </c>
      <c r="Q88" s="888"/>
      <c r="R88" s="481" t="str">
        <f t="shared" ref="R88" si="516">IFERROR(-Q88/Q$78,"")</f>
        <v/>
      </c>
      <c r="S88" s="888"/>
      <c r="T88" s="481" t="str">
        <f t="shared" ref="T88" si="517">IFERROR(-S88/S$78,"")</f>
        <v/>
      </c>
      <c r="U88" s="888"/>
      <c r="V88" s="481" t="str">
        <f t="shared" ref="V88" si="518">IFERROR(-U88/U$78,"")</f>
        <v/>
      </c>
      <c r="W88" s="888"/>
      <c r="X88" s="481" t="str">
        <f t="shared" ref="X88" si="519">IFERROR(-W88/W$78,"")</f>
        <v/>
      </c>
      <c r="Y88" s="888"/>
      <c r="Z88" s="481" t="str">
        <f t="shared" ref="Z88" si="520">IFERROR(-Y88/Y$78,"")</f>
        <v/>
      </c>
      <c r="AA88" s="888"/>
      <c r="AB88" s="481" t="str">
        <f t="shared" ref="AB88" si="521">IFERROR(-AA88/AA$78,"")</f>
        <v/>
      </c>
      <c r="AC88" s="888"/>
      <c r="AD88" s="481" t="str">
        <f t="shared" ref="AD88" si="522">IFERROR(-AC88/AC$78,"")</f>
        <v/>
      </c>
      <c r="AE88" s="888"/>
      <c r="AF88" s="481" t="str">
        <f t="shared" ref="AF88" si="523">IFERROR(-AE88/AE$78,"")</f>
        <v/>
      </c>
      <c r="AG88" s="888"/>
      <c r="AH88" s="481" t="str">
        <f t="shared" ref="AH88" si="524">IFERROR(-AG88/AG$78,"")</f>
        <v/>
      </c>
      <c r="AI88" s="888"/>
      <c r="AJ88" s="481" t="str">
        <f t="shared" ref="AJ88" si="525">IFERROR(-AI88/AI$78,"")</f>
        <v/>
      </c>
      <c r="AK88" s="888"/>
      <c r="AL88" s="481" t="str">
        <f t="shared" ref="AL88" si="526">IFERROR(-AK88/AK$78,"")</f>
        <v/>
      </c>
      <c r="AM88" s="888"/>
      <c r="AN88" s="481" t="str">
        <f t="shared" ref="AN88" si="527">IFERROR(-AM88/AM$78,"")</f>
        <v/>
      </c>
      <c r="AO88" s="888"/>
      <c r="AP88" s="481" t="str">
        <f t="shared" ref="AP88" si="528">IFERROR(-AO88/AO$78,"")</f>
        <v/>
      </c>
      <c r="AQ88" s="888"/>
      <c r="AR88" s="481" t="str">
        <f t="shared" ref="AR88" si="529">IFERROR(-AQ88/AQ$78,"")</f>
        <v/>
      </c>
      <c r="AS88" s="888"/>
      <c r="AT88" s="481" t="str">
        <f t="shared" ref="AT88" si="530">IFERROR(-AS88/AS$78,"")</f>
        <v/>
      </c>
      <c r="AU88" s="888"/>
      <c r="AV88" s="481" t="str">
        <f t="shared" ref="AV88" si="531">IFERROR(-AU88/AU$78,"")</f>
        <v/>
      </c>
      <c r="AW88" s="888"/>
      <c r="AX88" s="481" t="str">
        <f t="shared" ref="AX88" si="532">IFERROR(-AW88/AW$78,"")</f>
        <v/>
      </c>
    </row>
    <row r="89" spans="2:50" s="54" customFormat="1" ht="15" customHeight="1" x14ac:dyDescent="0.25">
      <c r="B89" s="455" t="s">
        <v>252</v>
      </c>
      <c r="C89" s="520"/>
      <c r="D89" s="520"/>
      <c r="E89" s="480" t="e" cm="1">
        <f t="array" ref="E89">AVERAGE(IF(MOD(COLUMN(L89:AX89)-COLUMN(L89),2)=0,L89:AX89))</f>
        <v>#DIV/0!</v>
      </c>
      <c r="F89" s="549"/>
      <c r="G89" s="457"/>
      <c r="H89" s="459"/>
      <c r="I89" s="459"/>
      <c r="J89" s="457"/>
      <c r="K89" s="460">
        <f>SUM(K85:K88)</f>
        <v>0</v>
      </c>
      <c r="L89" s="482" t="str">
        <f>IFERROR(-K89/K$78,"")</f>
        <v/>
      </c>
      <c r="M89" s="460">
        <f t="shared" ref="M89" si="533">SUM(M85:M88)</f>
        <v>0</v>
      </c>
      <c r="N89" s="482" t="str">
        <f t="shared" ref="N89" si="534">IFERROR(-M89/M$78,"")</f>
        <v/>
      </c>
      <c r="O89" s="460">
        <f t="shared" ref="O89" si="535">SUM(O85:O88)</f>
        <v>0</v>
      </c>
      <c r="P89" s="482" t="str">
        <f t="shared" ref="P89" si="536">IFERROR(-O89/O$78,"")</f>
        <v/>
      </c>
      <c r="Q89" s="460">
        <f t="shared" ref="Q89" si="537">SUM(Q85:Q88)</f>
        <v>0</v>
      </c>
      <c r="R89" s="482" t="str">
        <f t="shared" ref="R89" si="538">IFERROR(-Q89/Q$78,"")</f>
        <v/>
      </c>
      <c r="S89" s="460">
        <f t="shared" ref="S89" si="539">SUM(S85:S88)</f>
        <v>0</v>
      </c>
      <c r="T89" s="482" t="str">
        <f t="shared" ref="T89" si="540">IFERROR(-S89/S$78,"")</f>
        <v/>
      </c>
      <c r="U89" s="460">
        <f t="shared" ref="U89" si="541">SUM(U85:U88)</f>
        <v>0</v>
      </c>
      <c r="V89" s="482" t="str">
        <f t="shared" ref="V89" si="542">IFERROR(-U89/U$78,"")</f>
        <v/>
      </c>
      <c r="W89" s="460">
        <f t="shared" ref="W89" si="543">SUM(W85:W88)</f>
        <v>0</v>
      </c>
      <c r="X89" s="482" t="str">
        <f t="shared" ref="X89" si="544">IFERROR(-W89/W$78,"")</f>
        <v/>
      </c>
      <c r="Y89" s="460">
        <f t="shared" ref="Y89" si="545">SUM(Y85:Y88)</f>
        <v>0</v>
      </c>
      <c r="Z89" s="482" t="str">
        <f t="shared" ref="Z89" si="546">IFERROR(-Y89/Y$78,"")</f>
        <v/>
      </c>
      <c r="AA89" s="460">
        <f t="shared" ref="AA89" si="547">SUM(AA85:AA88)</f>
        <v>0</v>
      </c>
      <c r="AB89" s="482" t="str">
        <f t="shared" ref="AB89" si="548">IFERROR(-AA89/AA$78,"")</f>
        <v/>
      </c>
      <c r="AC89" s="460">
        <f t="shared" ref="AC89" si="549">SUM(AC85:AC88)</f>
        <v>0</v>
      </c>
      <c r="AD89" s="482" t="str">
        <f t="shared" ref="AD89" si="550">IFERROR(-AC89/AC$78,"")</f>
        <v/>
      </c>
      <c r="AE89" s="460">
        <f t="shared" ref="AE89" si="551">SUM(AE85:AE88)</f>
        <v>0</v>
      </c>
      <c r="AF89" s="482" t="str">
        <f t="shared" ref="AF89" si="552">IFERROR(-AE89/AE$78,"")</f>
        <v/>
      </c>
      <c r="AG89" s="460">
        <f t="shared" ref="AG89" si="553">SUM(AG85:AG88)</f>
        <v>0</v>
      </c>
      <c r="AH89" s="482" t="str">
        <f t="shared" ref="AH89" si="554">IFERROR(-AG89/AG$78,"")</f>
        <v/>
      </c>
      <c r="AI89" s="460">
        <f t="shared" ref="AI89" si="555">SUM(AI85:AI88)</f>
        <v>0</v>
      </c>
      <c r="AJ89" s="482" t="str">
        <f t="shared" ref="AJ89" si="556">IFERROR(-AI89/AI$78,"")</f>
        <v/>
      </c>
      <c r="AK89" s="460">
        <f t="shared" ref="AK89" si="557">SUM(AK85:AK88)</f>
        <v>0</v>
      </c>
      <c r="AL89" s="482" t="str">
        <f t="shared" ref="AL89" si="558">IFERROR(-AK89/AK$78,"")</f>
        <v/>
      </c>
      <c r="AM89" s="460">
        <f t="shared" ref="AM89" si="559">SUM(AM85:AM88)</f>
        <v>0</v>
      </c>
      <c r="AN89" s="482" t="str">
        <f t="shared" ref="AN89" si="560">IFERROR(-AM89/AM$78,"")</f>
        <v/>
      </c>
      <c r="AO89" s="460">
        <f t="shared" ref="AO89" si="561">SUM(AO85:AO88)</f>
        <v>0</v>
      </c>
      <c r="AP89" s="482" t="str">
        <f t="shared" ref="AP89" si="562">IFERROR(-AO89/AO$78,"")</f>
        <v/>
      </c>
      <c r="AQ89" s="460">
        <f t="shared" ref="AQ89" si="563">SUM(AQ85:AQ88)</f>
        <v>0</v>
      </c>
      <c r="AR89" s="482" t="str">
        <f t="shared" ref="AR89" si="564">IFERROR(-AQ89/AQ$78,"")</f>
        <v/>
      </c>
      <c r="AS89" s="460">
        <f t="shared" ref="AS89" si="565">SUM(AS85:AS88)</f>
        <v>0</v>
      </c>
      <c r="AT89" s="482" t="str">
        <f t="shared" ref="AT89" si="566">IFERROR(-AS89/AS$78,"")</f>
        <v/>
      </c>
      <c r="AU89" s="460">
        <f t="shared" ref="AU89" si="567">SUM(AU85:AU88)</f>
        <v>0</v>
      </c>
      <c r="AV89" s="482" t="str">
        <f t="shared" ref="AV89" si="568">IFERROR(-AU89/AU$78,"")</f>
        <v/>
      </c>
      <c r="AW89" s="460">
        <f t="shared" ref="AW89" si="569">SUM(AW85:AW88)</f>
        <v>0</v>
      </c>
      <c r="AX89" s="482" t="str">
        <f t="shared" ref="AX89" si="570">IFERROR(-AW89/AW$78,"")</f>
        <v/>
      </c>
    </row>
    <row r="90" spans="2:50" s="19" customFormat="1" ht="15" customHeight="1" x14ac:dyDescent="0.2">
      <c r="B90" s="57"/>
      <c r="C90" s="521"/>
      <c r="D90" s="521"/>
      <c r="E90" s="47"/>
      <c r="F90" s="556"/>
      <c r="G90" s="47"/>
      <c r="H90" s="493"/>
      <c r="I90" s="493"/>
      <c r="J90" s="47"/>
      <c r="K90" s="417"/>
      <c r="L90" s="418"/>
      <c r="M90" s="417"/>
      <c r="N90" s="418"/>
      <c r="O90" s="417"/>
      <c r="P90" s="418"/>
      <c r="Q90" s="417"/>
      <c r="R90" s="418"/>
      <c r="S90" s="417"/>
      <c r="T90" s="418"/>
      <c r="U90" s="417"/>
      <c r="V90" s="418"/>
      <c r="W90" s="417"/>
      <c r="X90" s="418"/>
      <c r="Y90" s="417"/>
      <c r="Z90" s="418"/>
      <c r="AA90" s="417"/>
      <c r="AB90" s="418"/>
      <c r="AC90" s="417"/>
      <c r="AD90" s="418"/>
      <c r="AE90" s="417"/>
      <c r="AF90" s="418"/>
      <c r="AG90" s="417"/>
      <c r="AH90" s="418"/>
      <c r="AI90" s="417"/>
      <c r="AJ90" s="418"/>
      <c r="AK90" s="417"/>
      <c r="AL90" s="418"/>
      <c r="AM90" s="417"/>
      <c r="AN90" s="418"/>
      <c r="AO90" s="417"/>
      <c r="AP90" s="418"/>
      <c r="AQ90" s="417"/>
      <c r="AR90" s="418"/>
      <c r="AS90" s="417"/>
      <c r="AT90" s="418"/>
      <c r="AU90" s="417"/>
      <c r="AV90" s="418"/>
      <c r="AW90" s="417"/>
      <c r="AX90" s="418"/>
    </row>
    <row r="91" spans="2:50" s="19" customFormat="1" ht="15" customHeight="1" x14ac:dyDescent="0.2">
      <c r="B91" s="510" t="s">
        <v>253</v>
      </c>
      <c r="C91" s="521"/>
      <c r="D91" s="521"/>
      <c r="E91" s="47"/>
      <c r="F91" s="556"/>
      <c r="G91" s="47"/>
      <c r="H91" s="493"/>
      <c r="I91" s="493"/>
      <c r="J91" s="47"/>
      <c r="K91" s="417"/>
      <c r="L91" s="418"/>
      <c r="M91" s="417"/>
      <c r="N91" s="418"/>
      <c r="O91" s="417"/>
      <c r="P91" s="418"/>
      <c r="Q91" s="417"/>
      <c r="R91" s="418"/>
      <c r="S91" s="417"/>
      <c r="T91" s="418"/>
      <c r="U91" s="417"/>
      <c r="V91" s="418"/>
      <c r="W91" s="417"/>
      <c r="X91" s="418"/>
      <c r="Y91" s="417"/>
      <c r="Z91" s="418"/>
      <c r="AA91" s="417"/>
      <c r="AB91" s="418"/>
      <c r="AC91" s="417"/>
      <c r="AD91" s="418"/>
      <c r="AE91" s="417"/>
      <c r="AF91" s="418"/>
      <c r="AG91" s="417"/>
      <c r="AH91" s="418"/>
      <c r="AI91" s="417"/>
      <c r="AJ91" s="418"/>
      <c r="AK91" s="417"/>
      <c r="AL91" s="418"/>
      <c r="AM91" s="417"/>
      <c r="AN91" s="418"/>
      <c r="AO91" s="417"/>
      <c r="AP91" s="418"/>
      <c r="AQ91" s="417"/>
      <c r="AR91" s="418"/>
      <c r="AS91" s="417"/>
      <c r="AT91" s="418"/>
      <c r="AU91" s="417"/>
      <c r="AV91" s="418"/>
      <c r="AW91" s="417"/>
      <c r="AX91" s="418"/>
    </row>
    <row r="92" spans="2:50" s="19" customFormat="1" ht="15" customHeight="1" x14ac:dyDescent="0.2">
      <c r="B92" s="57" t="s">
        <v>254</v>
      </c>
      <c r="C92" s="521"/>
      <c r="D92" s="521"/>
      <c r="E92" s="484" t="e" cm="1">
        <f t="array" ref="E92">AVERAGE(IF(MOD(COLUMN(L92:AX92)-COLUMN(L92),2)=0,L92:AX92))</f>
        <v>#DIV/0!</v>
      </c>
      <c r="F92" s="556"/>
      <c r="G92" s="47"/>
      <c r="H92" s="493"/>
      <c r="I92" s="493"/>
      <c r="J92" s="47"/>
      <c r="K92" s="888">
        <v>0</v>
      </c>
      <c r="L92" s="481" t="str">
        <f>IFERROR(-K92/K$78,"")</f>
        <v/>
      </c>
      <c r="M92" s="888"/>
      <c r="N92" s="481" t="str">
        <f t="shared" ref="N92" si="571">IFERROR(-M92/M$78,"")</f>
        <v/>
      </c>
      <c r="O92" s="888"/>
      <c r="P92" s="481" t="str">
        <f t="shared" ref="P92" si="572">IFERROR(-O92/O$78,"")</f>
        <v/>
      </c>
      <c r="Q92" s="888"/>
      <c r="R92" s="481" t="str">
        <f t="shared" ref="R92" si="573">IFERROR(-Q92/Q$78,"")</f>
        <v/>
      </c>
      <c r="S92" s="888"/>
      <c r="T92" s="481" t="str">
        <f t="shared" ref="T92" si="574">IFERROR(-S92/S$78,"")</f>
        <v/>
      </c>
      <c r="U92" s="888"/>
      <c r="V92" s="481" t="str">
        <f t="shared" ref="V92" si="575">IFERROR(-U92/U$78,"")</f>
        <v/>
      </c>
      <c r="W92" s="888"/>
      <c r="X92" s="481" t="str">
        <f t="shared" ref="X92" si="576">IFERROR(-W92/W$78,"")</f>
        <v/>
      </c>
      <c r="Y92" s="888"/>
      <c r="Z92" s="481" t="str">
        <f t="shared" ref="Z92" si="577">IFERROR(-Y92/Y$78,"")</f>
        <v/>
      </c>
      <c r="AA92" s="888"/>
      <c r="AB92" s="481" t="str">
        <f t="shared" ref="AB92" si="578">IFERROR(-AA92/AA$78,"")</f>
        <v/>
      </c>
      <c r="AC92" s="888"/>
      <c r="AD92" s="481" t="str">
        <f t="shared" ref="AD92" si="579">IFERROR(-AC92/AC$78,"")</f>
        <v/>
      </c>
      <c r="AE92" s="888"/>
      <c r="AF92" s="481" t="str">
        <f t="shared" ref="AF92" si="580">IFERROR(-AE92/AE$78,"")</f>
        <v/>
      </c>
      <c r="AG92" s="888"/>
      <c r="AH92" s="481" t="str">
        <f t="shared" ref="AH92" si="581">IFERROR(-AG92/AG$78,"")</f>
        <v/>
      </c>
      <c r="AI92" s="888"/>
      <c r="AJ92" s="481" t="str">
        <f t="shared" ref="AJ92" si="582">IFERROR(-AI92/AI$78,"")</f>
        <v/>
      </c>
      <c r="AK92" s="888"/>
      <c r="AL92" s="481" t="str">
        <f t="shared" ref="AL92" si="583">IFERROR(-AK92/AK$78,"")</f>
        <v/>
      </c>
      <c r="AM92" s="888"/>
      <c r="AN92" s="481" t="str">
        <f t="shared" ref="AN92" si="584">IFERROR(-AM92/AM$78,"")</f>
        <v/>
      </c>
      <c r="AO92" s="888"/>
      <c r="AP92" s="481" t="str">
        <f t="shared" ref="AP92" si="585">IFERROR(-AO92/AO$78,"")</f>
        <v/>
      </c>
      <c r="AQ92" s="888"/>
      <c r="AR92" s="481" t="str">
        <f t="shared" ref="AR92" si="586">IFERROR(-AQ92/AQ$78,"")</f>
        <v/>
      </c>
      <c r="AS92" s="888"/>
      <c r="AT92" s="481" t="str">
        <f t="shared" ref="AT92" si="587">IFERROR(-AS92/AS$78,"")</f>
        <v/>
      </c>
      <c r="AU92" s="888"/>
      <c r="AV92" s="481" t="str">
        <f t="shared" ref="AV92" si="588">IFERROR(-AU92/AU$78,"")</f>
        <v/>
      </c>
      <c r="AW92" s="888"/>
      <c r="AX92" s="481" t="str">
        <f t="shared" ref="AX92" si="589">IFERROR(-AW92/AW$78,"")</f>
        <v/>
      </c>
    </row>
    <row r="93" spans="2:50" s="19" customFormat="1" ht="15" customHeight="1" thickBot="1" x14ac:dyDescent="0.25">
      <c r="B93" s="63" t="s">
        <v>255</v>
      </c>
      <c r="C93" s="524"/>
      <c r="D93" s="524"/>
      <c r="E93" s="484" t="e" cm="1">
        <f t="array" ref="E93">AVERAGE(IF(MOD(COLUMN(L93:AX93)-COLUMN(L93),2)=0,L93:AX93))</f>
        <v>#DIV/0!</v>
      </c>
      <c r="F93" s="562"/>
      <c r="G93" s="85"/>
      <c r="H93" s="503"/>
      <c r="I93" s="503"/>
      <c r="J93" s="85"/>
      <c r="K93" s="888">
        <v>0</v>
      </c>
      <c r="L93" s="481" t="str">
        <f>IFERROR(-K93/K$78,"")</f>
        <v/>
      </c>
      <c r="M93" s="888"/>
      <c r="N93" s="481" t="str">
        <f t="shared" ref="N93" si="590">IFERROR(-M93/M$78,"")</f>
        <v/>
      </c>
      <c r="O93" s="888"/>
      <c r="P93" s="481" t="str">
        <f t="shared" ref="P93" si="591">IFERROR(-O93/O$78,"")</f>
        <v/>
      </c>
      <c r="Q93" s="888"/>
      <c r="R93" s="481" t="str">
        <f t="shared" ref="R93" si="592">IFERROR(-Q93/Q$78,"")</f>
        <v/>
      </c>
      <c r="S93" s="888"/>
      <c r="T93" s="481" t="str">
        <f t="shared" ref="T93" si="593">IFERROR(-S93/S$78,"")</f>
        <v/>
      </c>
      <c r="U93" s="888"/>
      <c r="V93" s="481" t="str">
        <f t="shared" ref="V93" si="594">IFERROR(-U93/U$78,"")</f>
        <v/>
      </c>
      <c r="W93" s="888"/>
      <c r="X93" s="481" t="str">
        <f t="shared" ref="X93" si="595">IFERROR(-W93/W$78,"")</f>
        <v/>
      </c>
      <c r="Y93" s="888"/>
      <c r="Z93" s="481" t="str">
        <f t="shared" ref="Z93" si="596">IFERROR(-Y93/Y$78,"")</f>
        <v/>
      </c>
      <c r="AA93" s="888"/>
      <c r="AB93" s="481" t="str">
        <f t="shared" ref="AB93" si="597">IFERROR(-AA93/AA$78,"")</f>
        <v/>
      </c>
      <c r="AC93" s="888"/>
      <c r="AD93" s="481" t="str">
        <f t="shared" ref="AD93" si="598">IFERROR(-AC93/AC$78,"")</f>
        <v/>
      </c>
      <c r="AE93" s="888"/>
      <c r="AF93" s="481" t="str">
        <f t="shared" ref="AF93" si="599">IFERROR(-AE93/AE$78,"")</f>
        <v/>
      </c>
      <c r="AG93" s="888"/>
      <c r="AH93" s="481" t="str">
        <f t="shared" ref="AH93" si="600">IFERROR(-AG93/AG$78,"")</f>
        <v/>
      </c>
      <c r="AI93" s="888"/>
      <c r="AJ93" s="481" t="str">
        <f t="shared" ref="AJ93" si="601">IFERROR(-AI93/AI$78,"")</f>
        <v/>
      </c>
      <c r="AK93" s="888"/>
      <c r="AL93" s="481" t="str">
        <f t="shared" ref="AL93" si="602">IFERROR(-AK93/AK$78,"")</f>
        <v/>
      </c>
      <c r="AM93" s="888"/>
      <c r="AN93" s="481" t="str">
        <f t="shared" ref="AN93" si="603">IFERROR(-AM93/AM$78,"")</f>
        <v/>
      </c>
      <c r="AO93" s="888"/>
      <c r="AP93" s="481" t="str">
        <f t="shared" ref="AP93" si="604">IFERROR(-AO93/AO$78,"")</f>
        <v/>
      </c>
      <c r="AQ93" s="888"/>
      <c r="AR93" s="481" t="str">
        <f t="shared" ref="AR93" si="605">IFERROR(-AQ93/AQ$78,"")</f>
        <v/>
      </c>
      <c r="AS93" s="888"/>
      <c r="AT93" s="481" t="str">
        <f t="shared" ref="AT93" si="606">IFERROR(-AS93/AS$78,"")</f>
        <v/>
      </c>
      <c r="AU93" s="888"/>
      <c r="AV93" s="481" t="str">
        <f t="shared" ref="AV93" si="607">IFERROR(-AU93/AU$78,"")</f>
        <v/>
      </c>
      <c r="AW93" s="888"/>
      <c r="AX93" s="481" t="str">
        <f t="shared" ref="AX93" si="608">IFERROR(-AW93/AW$78,"")</f>
        <v/>
      </c>
    </row>
    <row r="94" spans="2:50" s="54" customFormat="1" ht="15" customHeight="1" x14ac:dyDescent="0.25">
      <c r="B94" s="455" t="s">
        <v>256</v>
      </c>
      <c r="C94" s="520"/>
      <c r="D94" s="520"/>
      <c r="E94" s="480" t="e" cm="1">
        <f t="array" ref="E94">AVERAGE(IF(MOD(COLUMN(L94:AX94)-COLUMN(L94),2)=0,L94:AX94))</f>
        <v>#DIV/0!</v>
      </c>
      <c r="F94" s="549"/>
      <c r="G94" s="457"/>
      <c r="H94" s="459"/>
      <c r="I94" s="459"/>
      <c r="J94" s="457"/>
      <c r="K94" s="460">
        <f>SUM(K90:K93)</f>
        <v>0</v>
      </c>
      <c r="L94" s="482" t="str">
        <f>IFERROR(-K94/K$78,"")</f>
        <v/>
      </c>
      <c r="M94" s="460">
        <f t="shared" ref="M94" si="609">SUM(M90:M93)</f>
        <v>0</v>
      </c>
      <c r="N94" s="482" t="str">
        <f t="shared" ref="N94" si="610">IFERROR(-M94/M$78,"")</f>
        <v/>
      </c>
      <c r="O94" s="460">
        <f t="shared" ref="O94" si="611">SUM(O90:O93)</f>
        <v>0</v>
      </c>
      <c r="P94" s="482" t="str">
        <f t="shared" ref="P94" si="612">IFERROR(-O94/O$78,"")</f>
        <v/>
      </c>
      <c r="Q94" s="460">
        <f t="shared" ref="Q94" si="613">SUM(Q90:Q93)</f>
        <v>0</v>
      </c>
      <c r="R94" s="482" t="str">
        <f t="shared" ref="R94" si="614">IFERROR(-Q94/Q$78,"")</f>
        <v/>
      </c>
      <c r="S94" s="460">
        <f t="shared" ref="S94" si="615">SUM(S90:S93)</f>
        <v>0</v>
      </c>
      <c r="T94" s="482" t="str">
        <f t="shared" ref="T94" si="616">IFERROR(-S94/S$78,"")</f>
        <v/>
      </c>
      <c r="U94" s="460">
        <f t="shared" ref="U94" si="617">SUM(U90:U93)</f>
        <v>0</v>
      </c>
      <c r="V94" s="482" t="str">
        <f t="shared" ref="V94" si="618">IFERROR(-U94/U$78,"")</f>
        <v/>
      </c>
      <c r="W94" s="460">
        <f t="shared" ref="W94" si="619">SUM(W90:W93)</f>
        <v>0</v>
      </c>
      <c r="X94" s="482" t="str">
        <f t="shared" ref="X94" si="620">IFERROR(-W94/W$78,"")</f>
        <v/>
      </c>
      <c r="Y94" s="460">
        <f t="shared" ref="Y94" si="621">SUM(Y90:Y93)</f>
        <v>0</v>
      </c>
      <c r="Z94" s="482" t="str">
        <f t="shared" ref="Z94" si="622">IFERROR(-Y94/Y$78,"")</f>
        <v/>
      </c>
      <c r="AA94" s="460">
        <f t="shared" ref="AA94" si="623">SUM(AA90:AA93)</f>
        <v>0</v>
      </c>
      <c r="AB94" s="482" t="str">
        <f t="shared" ref="AB94" si="624">IFERROR(-AA94/AA$78,"")</f>
        <v/>
      </c>
      <c r="AC94" s="460">
        <f t="shared" ref="AC94" si="625">SUM(AC90:AC93)</f>
        <v>0</v>
      </c>
      <c r="AD94" s="482" t="str">
        <f t="shared" ref="AD94" si="626">IFERROR(-AC94/AC$78,"")</f>
        <v/>
      </c>
      <c r="AE94" s="460">
        <f t="shared" ref="AE94" si="627">SUM(AE90:AE93)</f>
        <v>0</v>
      </c>
      <c r="AF94" s="482" t="str">
        <f t="shared" ref="AF94" si="628">IFERROR(-AE94/AE$78,"")</f>
        <v/>
      </c>
      <c r="AG94" s="460">
        <f t="shared" ref="AG94" si="629">SUM(AG90:AG93)</f>
        <v>0</v>
      </c>
      <c r="AH94" s="482" t="str">
        <f t="shared" ref="AH94" si="630">IFERROR(-AG94/AG$78,"")</f>
        <v/>
      </c>
      <c r="AI94" s="460">
        <f t="shared" ref="AI94" si="631">SUM(AI90:AI93)</f>
        <v>0</v>
      </c>
      <c r="AJ94" s="482" t="str">
        <f t="shared" ref="AJ94" si="632">IFERROR(-AI94/AI$78,"")</f>
        <v/>
      </c>
      <c r="AK94" s="460">
        <f t="shared" ref="AK94" si="633">SUM(AK90:AK93)</f>
        <v>0</v>
      </c>
      <c r="AL94" s="482" t="str">
        <f t="shared" ref="AL94" si="634">IFERROR(-AK94/AK$78,"")</f>
        <v/>
      </c>
      <c r="AM94" s="460">
        <f t="shared" ref="AM94" si="635">SUM(AM90:AM93)</f>
        <v>0</v>
      </c>
      <c r="AN94" s="482" t="str">
        <f t="shared" ref="AN94" si="636">IFERROR(-AM94/AM$78,"")</f>
        <v/>
      </c>
      <c r="AO94" s="460">
        <f t="shared" ref="AO94" si="637">SUM(AO90:AO93)</f>
        <v>0</v>
      </c>
      <c r="AP94" s="482" t="str">
        <f t="shared" ref="AP94" si="638">IFERROR(-AO94/AO$78,"")</f>
        <v/>
      </c>
      <c r="AQ94" s="460">
        <f t="shared" ref="AQ94" si="639">SUM(AQ90:AQ93)</f>
        <v>0</v>
      </c>
      <c r="AR94" s="482" t="str">
        <f t="shared" ref="AR94" si="640">IFERROR(-AQ94/AQ$78,"")</f>
        <v/>
      </c>
      <c r="AS94" s="460">
        <f t="shared" ref="AS94" si="641">SUM(AS90:AS93)</f>
        <v>0</v>
      </c>
      <c r="AT94" s="482" t="str">
        <f t="shared" ref="AT94" si="642">IFERROR(-AS94/AS$78,"")</f>
        <v/>
      </c>
      <c r="AU94" s="460">
        <f t="shared" ref="AU94" si="643">SUM(AU90:AU93)</f>
        <v>0</v>
      </c>
      <c r="AV94" s="482" t="str">
        <f t="shared" ref="AV94" si="644">IFERROR(-AU94/AU$78,"")</f>
        <v/>
      </c>
      <c r="AW94" s="460">
        <f t="shared" ref="AW94" si="645">SUM(AW90:AW93)</f>
        <v>0</v>
      </c>
      <c r="AX94" s="482" t="str">
        <f t="shared" ref="AX94" si="646">IFERROR(-AW94/AW$78,"")</f>
        <v/>
      </c>
    </row>
    <row r="95" spans="2:50" s="19" customFormat="1" ht="15" customHeight="1" x14ac:dyDescent="0.2">
      <c r="B95" s="57"/>
      <c r="C95" s="521"/>
      <c r="D95" s="521"/>
      <c r="E95" s="47"/>
      <c r="F95" s="556"/>
      <c r="G95" s="47"/>
      <c r="H95" s="493"/>
      <c r="I95" s="493"/>
      <c r="J95" s="47"/>
      <c r="K95" s="417"/>
      <c r="L95" s="418"/>
      <c r="M95" s="417"/>
      <c r="N95" s="418"/>
      <c r="O95" s="417"/>
      <c r="P95" s="418"/>
      <c r="Q95" s="417"/>
      <c r="R95" s="418"/>
      <c r="S95" s="417"/>
      <c r="T95" s="418"/>
      <c r="U95" s="417"/>
      <c r="V95" s="418"/>
      <c r="W95" s="417"/>
      <c r="X95" s="418"/>
      <c r="Y95" s="417"/>
      <c r="Z95" s="418"/>
      <c r="AA95" s="417"/>
      <c r="AB95" s="418"/>
      <c r="AC95" s="417"/>
      <c r="AD95" s="418"/>
      <c r="AE95" s="417"/>
      <c r="AF95" s="418"/>
      <c r="AG95" s="417"/>
      <c r="AH95" s="418"/>
      <c r="AI95" s="417"/>
      <c r="AJ95" s="418"/>
      <c r="AK95" s="417"/>
      <c r="AL95" s="418"/>
      <c r="AM95" s="417"/>
      <c r="AN95" s="418"/>
      <c r="AO95" s="417"/>
      <c r="AP95" s="418"/>
      <c r="AQ95" s="417"/>
      <c r="AR95" s="418"/>
      <c r="AS95" s="417"/>
      <c r="AT95" s="418"/>
      <c r="AU95" s="417"/>
      <c r="AV95" s="418"/>
      <c r="AW95" s="417"/>
      <c r="AX95" s="418"/>
    </row>
    <row r="96" spans="2:50" s="19" customFormat="1" ht="15" customHeight="1" x14ac:dyDescent="0.2">
      <c r="B96" s="510" t="s">
        <v>257</v>
      </c>
      <c r="C96" s="521"/>
      <c r="D96" s="521"/>
      <c r="E96" s="47"/>
      <c r="F96" s="556"/>
      <c r="G96" s="47"/>
      <c r="H96" s="493"/>
      <c r="I96" s="493"/>
      <c r="J96" s="47"/>
      <c r="K96" s="417"/>
      <c r="L96" s="418"/>
      <c r="M96" s="417"/>
      <c r="N96" s="418"/>
      <c r="O96" s="417"/>
      <c r="P96" s="418"/>
      <c r="Q96" s="417"/>
      <c r="R96" s="418"/>
      <c r="S96" s="417"/>
      <c r="T96" s="418"/>
      <c r="U96" s="417"/>
      <c r="V96" s="418"/>
      <c r="W96" s="417"/>
      <c r="X96" s="418"/>
      <c r="Y96" s="417"/>
      <c r="Z96" s="418"/>
      <c r="AA96" s="417"/>
      <c r="AB96" s="418"/>
      <c r="AC96" s="417"/>
      <c r="AD96" s="418"/>
      <c r="AE96" s="417"/>
      <c r="AF96" s="418"/>
      <c r="AG96" s="417"/>
      <c r="AH96" s="418"/>
      <c r="AI96" s="417"/>
      <c r="AJ96" s="418"/>
      <c r="AK96" s="417"/>
      <c r="AL96" s="418"/>
      <c r="AM96" s="417"/>
      <c r="AN96" s="418"/>
      <c r="AO96" s="417"/>
      <c r="AP96" s="418"/>
      <c r="AQ96" s="417"/>
      <c r="AR96" s="418"/>
      <c r="AS96" s="417"/>
      <c r="AT96" s="418"/>
      <c r="AU96" s="417"/>
      <c r="AV96" s="418"/>
      <c r="AW96" s="417"/>
      <c r="AX96" s="418"/>
    </row>
    <row r="97" spans="2:50" s="19" customFormat="1" ht="15" customHeight="1" x14ac:dyDescent="0.2">
      <c r="B97" s="57" t="s">
        <v>258</v>
      </c>
      <c r="C97" s="521"/>
      <c r="D97" s="521"/>
      <c r="E97" s="484" t="e" cm="1">
        <f t="array" ref="E97">AVERAGE(IF(MOD(COLUMN(L97:AX97)-COLUMN(L97),2)=0,L97:AX97))</f>
        <v>#DIV/0!</v>
      </c>
      <c r="F97" s="556"/>
      <c r="G97" s="47"/>
      <c r="H97" s="493"/>
      <c r="I97" s="493"/>
      <c r="J97" s="47"/>
      <c r="K97" s="888">
        <v>0</v>
      </c>
      <c r="L97" s="481" t="str">
        <f>IFERROR(-K97/K$78,"")</f>
        <v/>
      </c>
      <c r="M97" s="888"/>
      <c r="N97" s="481" t="str">
        <f t="shared" ref="N97" si="647">IFERROR(-M97/M$78,"")</f>
        <v/>
      </c>
      <c r="O97" s="888"/>
      <c r="P97" s="481" t="str">
        <f t="shared" ref="P97" si="648">IFERROR(-O97/O$78,"")</f>
        <v/>
      </c>
      <c r="Q97" s="888"/>
      <c r="R97" s="481" t="str">
        <f t="shared" ref="R97" si="649">IFERROR(-Q97/Q$78,"")</f>
        <v/>
      </c>
      <c r="S97" s="888"/>
      <c r="T97" s="481" t="str">
        <f t="shared" ref="T97" si="650">IFERROR(-S97/S$78,"")</f>
        <v/>
      </c>
      <c r="U97" s="888"/>
      <c r="V97" s="481" t="str">
        <f t="shared" ref="V97" si="651">IFERROR(-U97/U$78,"")</f>
        <v/>
      </c>
      <c r="W97" s="888"/>
      <c r="X97" s="481" t="str">
        <f t="shared" ref="X97" si="652">IFERROR(-W97/W$78,"")</f>
        <v/>
      </c>
      <c r="Y97" s="888"/>
      <c r="Z97" s="481" t="str">
        <f t="shared" ref="Z97" si="653">IFERROR(-Y97/Y$78,"")</f>
        <v/>
      </c>
      <c r="AA97" s="888"/>
      <c r="AB97" s="481" t="str">
        <f t="shared" ref="AB97" si="654">IFERROR(-AA97/AA$78,"")</f>
        <v/>
      </c>
      <c r="AC97" s="888"/>
      <c r="AD97" s="481" t="str">
        <f t="shared" ref="AD97" si="655">IFERROR(-AC97/AC$78,"")</f>
        <v/>
      </c>
      <c r="AE97" s="888"/>
      <c r="AF97" s="481" t="str">
        <f t="shared" ref="AF97" si="656">IFERROR(-AE97/AE$78,"")</f>
        <v/>
      </c>
      <c r="AG97" s="888"/>
      <c r="AH97" s="481" t="str">
        <f t="shared" ref="AH97" si="657">IFERROR(-AG97/AG$78,"")</f>
        <v/>
      </c>
      <c r="AI97" s="888"/>
      <c r="AJ97" s="481" t="str">
        <f t="shared" ref="AJ97" si="658">IFERROR(-AI97/AI$78,"")</f>
        <v/>
      </c>
      <c r="AK97" s="888"/>
      <c r="AL97" s="481" t="str">
        <f t="shared" ref="AL97" si="659">IFERROR(-AK97/AK$78,"")</f>
        <v/>
      </c>
      <c r="AM97" s="888"/>
      <c r="AN97" s="481" t="str">
        <f t="shared" ref="AN97" si="660">IFERROR(-AM97/AM$78,"")</f>
        <v/>
      </c>
      <c r="AO97" s="888"/>
      <c r="AP97" s="481" t="str">
        <f t="shared" ref="AP97" si="661">IFERROR(-AO97/AO$78,"")</f>
        <v/>
      </c>
      <c r="AQ97" s="888"/>
      <c r="AR97" s="481" t="str">
        <f t="shared" ref="AR97" si="662">IFERROR(-AQ97/AQ$78,"")</f>
        <v/>
      </c>
      <c r="AS97" s="888"/>
      <c r="AT97" s="481" t="str">
        <f t="shared" ref="AT97" si="663">IFERROR(-AS97/AS$78,"")</f>
        <v/>
      </c>
      <c r="AU97" s="888"/>
      <c r="AV97" s="481" t="str">
        <f t="shared" ref="AV97" si="664">IFERROR(-AU97/AU$78,"")</f>
        <v/>
      </c>
      <c r="AW97" s="888"/>
      <c r="AX97" s="481" t="str">
        <f t="shared" ref="AX97" si="665">IFERROR(-AW97/AW$78,"")</f>
        <v/>
      </c>
    </row>
    <row r="98" spans="2:50" s="19" customFormat="1" ht="15" customHeight="1" x14ac:dyDescent="0.2">
      <c r="B98" s="57" t="s">
        <v>259</v>
      </c>
      <c r="C98" s="521"/>
      <c r="D98" s="521"/>
      <c r="E98" s="484" t="e" cm="1">
        <f t="array" ref="E98">AVERAGE(IF(MOD(COLUMN(L98:AX98)-COLUMN(L98),2)=0,L98:AX98))</f>
        <v>#DIV/0!</v>
      </c>
      <c r="F98" s="556"/>
      <c r="G98" s="47"/>
      <c r="H98" s="493"/>
      <c r="I98" s="493"/>
      <c r="J98" s="47"/>
      <c r="K98" s="888">
        <v>0</v>
      </c>
      <c r="L98" s="481" t="str">
        <f>IFERROR(-K98/K$78,"")</f>
        <v/>
      </c>
      <c r="M98" s="888"/>
      <c r="N98" s="481" t="str">
        <f t="shared" ref="N98" si="666">IFERROR(-M98/M$78,"")</f>
        <v/>
      </c>
      <c r="O98" s="888"/>
      <c r="P98" s="481" t="str">
        <f t="shared" ref="P98" si="667">IFERROR(-O98/O$78,"")</f>
        <v/>
      </c>
      <c r="Q98" s="888"/>
      <c r="R98" s="481" t="str">
        <f t="shared" ref="R98" si="668">IFERROR(-Q98/Q$78,"")</f>
        <v/>
      </c>
      <c r="S98" s="888"/>
      <c r="T98" s="481" t="str">
        <f t="shared" ref="T98" si="669">IFERROR(-S98/S$78,"")</f>
        <v/>
      </c>
      <c r="U98" s="888"/>
      <c r="V98" s="481" t="str">
        <f t="shared" ref="V98" si="670">IFERROR(-U98/U$78,"")</f>
        <v/>
      </c>
      <c r="W98" s="888"/>
      <c r="X98" s="481" t="str">
        <f t="shared" ref="X98" si="671">IFERROR(-W98/W$78,"")</f>
        <v/>
      </c>
      <c r="Y98" s="888"/>
      <c r="Z98" s="481" t="str">
        <f t="shared" ref="Z98" si="672">IFERROR(-Y98/Y$78,"")</f>
        <v/>
      </c>
      <c r="AA98" s="888"/>
      <c r="AB98" s="481" t="str">
        <f t="shared" ref="AB98" si="673">IFERROR(-AA98/AA$78,"")</f>
        <v/>
      </c>
      <c r="AC98" s="888"/>
      <c r="AD98" s="481" t="str">
        <f t="shared" ref="AD98" si="674">IFERROR(-AC98/AC$78,"")</f>
        <v/>
      </c>
      <c r="AE98" s="888"/>
      <c r="AF98" s="481" t="str">
        <f t="shared" ref="AF98" si="675">IFERROR(-AE98/AE$78,"")</f>
        <v/>
      </c>
      <c r="AG98" s="888"/>
      <c r="AH98" s="481" t="str">
        <f t="shared" ref="AH98" si="676">IFERROR(-AG98/AG$78,"")</f>
        <v/>
      </c>
      <c r="AI98" s="888"/>
      <c r="AJ98" s="481" t="str">
        <f t="shared" ref="AJ98" si="677">IFERROR(-AI98/AI$78,"")</f>
        <v/>
      </c>
      <c r="AK98" s="888"/>
      <c r="AL98" s="481" t="str">
        <f t="shared" ref="AL98" si="678">IFERROR(-AK98/AK$78,"")</f>
        <v/>
      </c>
      <c r="AM98" s="888"/>
      <c r="AN98" s="481" t="str">
        <f t="shared" ref="AN98" si="679">IFERROR(-AM98/AM$78,"")</f>
        <v/>
      </c>
      <c r="AO98" s="888"/>
      <c r="AP98" s="481" t="str">
        <f t="shared" ref="AP98" si="680">IFERROR(-AO98/AO$78,"")</f>
        <v/>
      </c>
      <c r="AQ98" s="888"/>
      <c r="AR98" s="481" t="str">
        <f t="shared" ref="AR98" si="681">IFERROR(-AQ98/AQ$78,"")</f>
        <v/>
      </c>
      <c r="AS98" s="888"/>
      <c r="AT98" s="481" t="str">
        <f t="shared" ref="AT98" si="682">IFERROR(-AS98/AS$78,"")</f>
        <v/>
      </c>
      <c r="AU98" s="888"/>
      <c r="AV98" s="481" t="str">
        <f t="shared" ref="AV98" si="683">IFERROR(-AU98/AU$78,"")</f>
        <v/>
      </c>
      <c r="AW98" s="888"/>
      <c r="AX98" s="481" t="str">
        <f t="shared" ref="AX98" si="684">IFERROR(-AW98/AW$78,"")</f>
        <v/>
      </c>
    </row>
    <row r="99" spans="2:50" s="19" customFormat="1" ht="15" customHeight="1" x14ac:dyDescent="0.2">
      <c r="B99" s="57" t="s">
        <v>260</v>
      </c>
      <c r="C99" s="521"/>
      <c r="D99" s="521"/>
      <c r="E99" s="484" t="e" cm="1">
        <f t="array" ref="E99">AVERAGE(IF(MOD(COLUMN(L99:AX99)-COLUMN(L99),2)=0,L99:AX99))</f>
        <v>#DIV/0!</v>
      </c>
      <c r="F99" s="556"/>
      <c r="G99" s="47"/>
      <c r="H99" s="493"/>
      <c r="I99" s="493"/>
      <c r="J99" s="47"/>
      <c r="K99" s="888">
        <v>0</v>
      </c>
      <c r="L99" s="481" t="str">
        <f>IFERROR(-K99/K$78,"")</f>
        <v/>
      </c>
      <c r="M99" s="888"/>
      <c r="N99" s="481" t="str">
        <f t="shared" ref="N99" si="685">IFERROR(-M99/M$78,"")</f>
        <v/>
      </c>
      <c r="O99" s="888"/>
      <c r="P99" s="481" t="str">
        <f t="shared" ref="P99" si="686">IFERROR(-O99/O$78,"")</f>
        <v/>
      </c>
      <c r="Q99" s="888"/>
      <c r="R99" s="481" t="str">
        <f t="shared" ref="R99" si="687">IFERROR(-Q99/Q$78,"")</f>
        <v/>
      </c>
      <c r="S99" s="888"/>
      <c r="T99" s="481" t="str">
        <f t="shared" ref="T99" si="688">IFERROR(-S99/S$78,"")</f>
        <v/>
      </c>
      <c r="U99" s="888"/>
      <c r="V99" s="481" t="str">
        <f t="shared" ref="V99" si="689">IFERROR(-U99/U$78,"")</f>
        <v/>
      </c>
      <c r="W99" s="888"/>
      <c r="X99" s="481" t="str">
        <f t="shared" ref="X99" si="690">IFERROR(-W99/W$78,"")</f>
        <v/>
      </c>
      <c r="Y99" s="888"/>
      <c r="Z99" s="481" t="str">
        <f t="shared" ref="Z99" si="691">IFERROR(-Y99/Y$78,"")</f>
        <v/>
      </c>
      <c r="AA99" s="888"/>
      <c r="AB99" s="481" t="str">
        <f t="shared" ref="AB99" si="692">IFERROR(-AA99/AA$78,"")</f>
        <v/>
      </c>
      <c r="AC99" s="888"/>
      <c r="AD99" s="481" t="str">
        <f t="shared" ref="AD99" si="693">IFERROR(-AC99/AC$78,"")</f>
        <v/>
      </c>
      <c r="AE99" s="888"/>
      <c r="AF99" s="481" t="str">
        <f t="shared" ref="AF99" si="694">IFERROR(-AE99/AE$78,"")</f>
        <v/>
      </c>
      <c r="AG99" s="888"/>
      <c r="AH99" s="481" t="str">
        <f t="shared" ref="AH99" si="695">IFERROR(-AG99/AG$78,"")</f>
        <v/>
      </c>
      <c r="AI99" s="888"/>
      <c r="AJ99" s="481" t="str">
        <f t="shared" ref="AJ99" si="696">IFERROR(-AI99/AI$78,"")</f>
        <v/>
      </c>
      <c r="AK99" s="888"/>
      <c r="AL99" s="481" t="str">
        <f t="shared" ref="AL99" si="697">IFERROR(-AK99/AK$78,"")</f>
        <v/>
      </c>
      <c r="AM99" s="888"/>
      <c r="AN99" s="481" t="str">
        <f t="shared" ref="AN99" si="698">IFERROR(-AM99/AM$78,"")</f>
        <v/>
      </c>
      <c r="AO99" s="888"/>
      <c r="AP99" s="481" t="str">
        <f t="shared" ref="AP99" si="699">IFERROR(-AO99/AO$78,"")</f>
        <v/>
      </c>
      <c r="AQ99" s="888"/>
      <c r="AR99" s="481" t="str">
        <f t="shared" ref="AR99" si="700">IFERROR(-AQ99/AQ$78,"")</f>
        <v/>
      </c>
      <c r="AS99" s="888"/>
      <c r="AT99" s="481" t="str">
        <f t="shared" ref="AT99" si="701">IFERROR(-AS99/AS$78,"")</f>
        <v/>
      </c>
      <c r="AU99" s="888"/>
      <c r="AV99" s="481" t="str">
        <f t="shared" ref="AV99" si="702">IFERROR(-AU99/AU$78,"")</f>
        <v/>
      </c>
      <c r="AW99" s="888"/>
      <c r="AX99" s="481" t="str">
        <f t="shared" ref="AX99" si="703">IFERROR(-AW99/AW$78,"")</f>
        <v/>
      </c>
    </row>
    <row r="100" spans="2:50" s="19" customFormat="1" ht="15" customHeight="1" thickBot="1" x14ac:dyDescent="0.25">
      <c r="B100" s="63" t="s">
        <v>261</v>
      </c>
      <c r="C100" s="524"/>
      <c r="D100" s="524"/>
      <c r="E100" s="484" t="e" cm="1">
        <f t="array" ref="E100">AVERAGE(IF(MOD(COLUMN(L100:AX100)-COLUMN(L100),2)=0,L100:AX100))</f>
        <v>#DIV/0!</v>
      </c>
      <c r="F100" s="562"/>
      <c r="G100" s="85"/>
      <c r="H100" s="503"/>
      <c r="I100" s="503"/>
      <c r="J100" s="85"/>
      <c r="K100" s="888">
        <v>0</v>
      </c>
      <c r="L100" s="481" t="str">
        <f>IFERROR(-K100/K$78,"")</f>
        <v/>
      </c>
      <c r="M100" s="888"/>
      <c r="N100" s="481" t="str">
        <f t="shared" ref="N100" si="704">IFERROR(-M100/M$78,"")</f>
        <v/>
      </c>
      <c r="O100" s="888"/>
      <c r="P100" s="481" t="str">
        <f t="shared" ref="P100" si="705">IFERROR(-O100/O$78,"")</f>
        <v/>
      </c>
      <c r="Q100" s="888"/>
      <c r="R100" s="481" t="str">
        <f t="shared" ref="R100" si="706">IFERROR(-Q100/Q$78,"")</f>
        <v/>
      </c>
      <c r="S100" s="888"/>
      <c r="T100" s="481" t="str">
        <f t="shared" ref="T100" si="707">IFERROR(-S100/S$78,"")</f>
        <v/>
      </c>
      <c r="U100" s="888"/>
      <c r="V100" s="481" t="str">
        <f t="shared" ref="V100" si="708">IFERROR(-U100/U$78,"")</f>
        <v/>
      </c>
      <c r="W100" s="888"/>
      <c r="X100" s="481" t="str">
        <f t="shared" ref="X100" si="709">IFERROR(-W100/W$78,"")</f>
        <v/>
      </c>
      <c r="Y100" s="888"/>
      <c r="Z100" s="481" t="str">
        <f t="shared" ref="Z100" si="710">IFERROR(-Y100/Y$78,"")</f>
        <v/>
      </c>
      <c r="AA100" s="888"/>
      <c r="AB100" s="481" t="str">
        <f t="shared" ref="AB100" si="711">IFERROR(-AA100/AA$78,"")</f>
        <v/>
      </c>
      <c r="AC100" s="888"/>
      <c r="AD100" s="481" t="str">
        <f t="shared" ref="AD100" si="712">IFERROR(-AC100/AC$78,"")</f>
        <v/>
      </c>
      <c r="AE100" s="888"/>
      <c r="AF100" s="481" t="str">
        <f t="shared" ref="AF100" si="713">IFERROR(-AE100/AE$78,"")</f>
        <v/>
      </c>
      <c r="AG100" s="888"/>
      <c r="AH100" s="481" t="str">
        <f t="shared" ref="AH100" si="714">IFERROR(-AG100/AG$78,"")</f>
        <v/>
      </c>
      <c r="AI100" s="888"/>
      <c r="AJ100" s="481" t="str">
        <f t="shared" ref="AJ100" si="715">IFERROR(-AI100/AI$78,"")</f>
        <v/>
      </c>
      <c r="AK100" s="888"/>
      <c r="AL100" s="481" t="str">
        <f t="shared" ref="AL100" si="716">IFERROR(-AK100/AK$78,"")</f>
        <v/>
      </c>
      <c r="AM100" s="888"/>
      <c r="AN100" s="481" t="str">
        <f t="shared" ref="AN100" si="717">IFERROR(-AM100/AM$78,"")</f>
        <v/>
      </c>
      <c r="AO100" s="888"/>
      <c r="AP100" s="481" t="str">
        <f t="shared" ref="AP100" si="718">IFERROR(-AO100/AO$78,"")</f>
        <v/>
      </c>
      <c r="AQ100" s="888"/>
      <c r="AR100" s="481" t="str">
        <f t="shared" ref="AR100" si="719">IFERROR(-AQ100/AQ$78,"")</f>
        <v/>
      </c>
      <c r="AS100" s="888"/>
      <c r="AT100" s="481" t="str">
        <f t="shared" ref="AT100" si="720">IFERROR(-AS100/AS$78,"")</f>
        <v/>
      </c>
      <c r="AU100" s="888"/>
      <c r="AV100" s="481" t="str">
        <f t="shared" ref="AV100" si="721">IFERROR(-AU100/AU$78,"")</f>
        <v/>
      </c>
      <c r="AW100" s="888"/>
      <c r="AX100" s="481" t="str">
        <f t="shared" ref="AX100" si="722">IFERROR(-AW100/AW$78,"")</f>
        <v/>
      </c>
    </row>
    <row r="101" spans="2:50" s="54" customFormat="1" ht="15" customHeight="1" x14ac:dyDescent="0.25">
      <c r="B101" s="455" t="s">
        <v>262</v>
      </c>
      <c r="C101" s="520"/>
      <c r="D101" s="520"/>
      <c r="E101" s="480" t="e" cm="1">
        <f t="array" ref="E101">AVERAGE(IF(MOD(COLUMN(L101:AX101)-COLUMN(L101),2)=0,L101:AX101))</f>
        <v>#DIV/0!</v>
      </c>
      <c r="F101" s="549"/>
      <c r="G101" s="457"/>
      <c r="H101" s="459"/>
      <c r="I101" s="459"/>
      <c r="J101" s="457"/>
      <c r="K101" s="460">
        <f>SUM(K97:K100)</f>
        <v>0</v>
      </c>
      <c r="L101" s="482" t="str">
        <f>IFERROR(-K101/K$78,"")</f>
        <v/>
      </c>
      <c r="M101" s="460">
        <f t="shared" ref="M101" si="723">SUM(M97:M100)</f>
        <v>0</v>
      </c>
      <c r="N101" s="482" t="str">
        <f t="shared" ref="N101" si="724">IFERROR(-M101/M$78,"")</f>
        <v/>
      </c>
      <c r="O101" s="460">
        <f t="shared" ref="O101" si="725">SUM(O97:O100)</f>
        <v>0</v>
      </c>
      <c r="P101" s="482" t="str">
        <f t="shared" ref="P101" si="726">IFERROR(-O101/O$78,"")</f>
        <v/>
      </c>
      <c r="Q101" s="460">
        <f t="shared" ref="Q101" si="727">SUM(Q97:Q100)</f>
        <v>0</v>
      </c>
      <c r="R101" s="482" t="str">
        <f t="shared" ref="R101" si="728">IFERROR(-Q101/Q$78,"")</f>
        <v/>
      </c>
      <c r="S101" s="460">
        <f t="shared" ref="S101" si="729">SUM(S97:S100)</f>
        <v>0</v>
      </c>
      <c r="T101" s="482" t="str">
        <f t="shared" ref="T101" si="730">IFERROR(-S101/S$78,"")</f>
        <v/>
      </c>
      <c r="U101" s="460">
        <f t="shared" ref="U101" si="731">SUM(U97:U100)</f>
        <v>0</v>
      </c>
      <c r="V101" s="482" t="str">
        <f t="shared" ref="V101" si="732">IFERROR(-U101/U$78,"")</f>
        <v/>
      </c>
      <c r="W101" s="460">
        <f t="shared" ref="W101" si="733">SUM(W97:W100)</f>
        <v>0</v>
      </c>
      <c r="X101" s="482" t="str">
        <f t="shared" ref="X101" si="734">IFERROR(-W101/W$78,"")</f>
        <v/>
      </c>
      <c r="Y101" s="460">
        <f t="shared" ref="Y101" si="735">SUM(Y97:Y100)</f>
        <v>0</v>
      </c>
      <c r="Z101" s="482" t="str">
        <f t="shared" ref="Z101" si="736">IFERROR(-Y101/Y$78,"")</f>
        <v/>
      </c>
      <c r="AA101" s="460">
        <f t="shared" ref="AA101" si="737">SUM(AA97:AA100)</f>
        <v>0</v>
      </c>
      <c r="AB101" s="482" t="str">
        <f t="shared" ref="AB101" si="738">IFERROR(-AA101/AA$78,"")</f>
        <v/>
      </c>
      <c r="AC101" s="460">
        <f t="shared" ref="AC101" si="739">SUM(AC97:AC100)</f>
        <v>0</v>
      </c>
      <c r="AD101" s="482" t="str">
        <f t="shared" ref="AD101" si="740">IFERROR(-AC101/AC$78,"")</f>
        <v/>
      </c>
      <c r="AE101" s="460">
        <f t="shared" ref="AE101" si="741">SUM(AE97:AE100)</f>
        <v>0</v>
      </c>
      <c r="AF101" s="482" t="str">
        <f t="shared" ref="AF101" si="742">IFERROR(-AE101/AE$78,"")</f>
        <v/>
      </c>
      <c r="AG101" s="460">
        <f t="shared" ref="AG101" si="743">SUM(AG97:AG100)</f>
        <v>0</v>
      </c>
      <c r="AH101" s="482" t="str">
        <f t="shared" ref="AH101" si="744">IFERROR(-AG101/AG$78,"")</f>
        <v/>
      </c>
      <c r="AI101" s="460">
        <f t="shared" ref="AI101" si="745">SUM(AI97:AI100)</f>
        <v>0</v>
      </c>
      <c r="AJ101" s="482" t="str">
        <f t="shared" ref="AJ101" si="746">IFERROR(-AI101/AI$78,"")</f>
        <v/>
      </c>
      <c r="AK101" s="460">
        <f t="shared" ref="AK101" si="747">SUM(AK97:AK100)</f>
        <v>0</v>
      </c>
      <c r="AL101" s="482" t="str">
        <f t="shared" ref="AL101" si="748">IFERROR(-AK101/AK$78,"")</f>
        <v/>
      </c>
      <c r="AM101" s="460">
        <f t="shared" ref="AM101" si="749">SUM(AM97:AM100)</f>
        <v>0</v>
      </c>
      <c r="AN101" s="482" t="str">
        <f t="shared" ref="AN101" si="750">IFERROR(-AM101/AM$78,"")</f>
        <v/>
      </c>
      <c r="AO101" s="460">
        <f t="shared" ref="AO101" si="751">SUM(AO97:AO100)</f>
        <v>0</v>
      </c>
      <c r="AP101" s="482" t="str">
        <f t="shared" ref="AP101" si="752">IFERROR(-AO101/AO$78,"")</f>
        <v/>
      </c>
      <c r="AQ101" s="460">
        <f t="shared" ref="AQ101" si="753">SUM(AQ97:AQ100)</f>
        <v>0</v>
      </c>
      <c r="AR101" s="482" t="str">
        <f t="shared" ref="AR101" si="754">IFERROR(-AQ101/AQ$78,"")</f>
        <v/>
      </c>
      <c r="AS101" s="460">
        <f t="shared" ref="AS101" si="755">SUM(AS97:AS100)</f>
        <v>0</v>
      </c>
      <c r="AT101" s="482" t="str">
        <f t="shared" ref="AT101" si="756">IFERROR(-AS101/AS$78,"")</f>
        <v/>
      </c>
      <c r="AU101" s="460">
        <f t="shared" ref="AU101" si="757">SUM(AU97:AU100)</f>
        <v>0</v>
      </c>
      <c r="AV101" s="482" t="str">
        <f t="shared" ref="AV101" si="758">IFERROR(-AU101/AU$78,"")</f>
        <v/>
      </c>
      <c r="AW101" s="460">
        <f t="shared" ref="AW101" si="759">SUM(AW97:AW100)</f>
        <v>0</v>
      </c>
      <c r="AX101" s="482" t="str">
        <f t="shared" ref="AX101" si="760">IFERROR(-AW101/AW$78,"")</f>
        <v/>
      </c>
    </row>
    <row r="102" spans="2:50" s="19" customFormat="1" ht="15" customHeight="1" x14ac:dyDescent="0.2">
      <c r="B102" s="57"/>
      <c r="C102" s="521"/>
      <c r="D102" s="521"/>
      <c r="E102" s="47"/>
      <c r="F102" s="556"/>
      <c r="G102" s="47"/>
      <c r="H102" s="493"/>
      <c r="I102" s="493"/>
      <c r="J102" s="47"/>
      <c r="K102" s="417"/>
      <c r="L102" s="418"/>
      <c r="M102" s="417"/>
      <c r="N102" s="418"/>
      <c r="O102" s="417"/>
      <c r="P102" s="418"/>
      <c r="Q102" s="417"/>
      <c r="R102" s="418"/>
      <c r="S102" s="417"/>
      <c r="T102" s="418"/>
      <c r="U102" s="417"/>
      <c r="V102" s="418"/>
      <c r="W102" s="417"/>
      <c r="X102" s="418"/>
      <c r="Y102" s="417"/>
      <c r="Z102" s="418"/>
      <c r="AA102" s="417"/>
      <c r="AB102" s="418"/>
      <c r="AC102" s="417"/>
      <c r="AD102" s="418"/>
      <c r="AE102" s="417"/>
      <c r="AF102" s="418"/>
      <c r="AG102" s="417"/>
      <c r="AH102" s="418"/>
      <c r="AI102" s="417"/>
      <c r="AJ102" s="418"/>
      <c r="AK102" s="417"/>
      <c r="AL102" s="418"/>
      <c r="AM102" s="417"/>
      <c r="AN102" s="418"/>
      <c r="AO102" s="417"/>
      <c r="AP102" s="418"/>
      <c r="AQ102" s="417"/>
      <c r="AR102" s="418"/>
      <c r="AS102" s="417"/>
      <c r="AT102" s="418"/>
      <c r="AU102" s="417"/>
      <c r="AV102" s="418"/>
      <c r="AW102" s="417"/>
      <c r="AX102" s="418"/>
    </row>
    <row r="103" spans="2:50" s="19" customFormat="1" ht="15" customHeight="1" x14ac:dyDescent="0.2">
      <c r="B103" s="510" t="s">
        <v>263</v>
      </c>
      <c r="C103" s="521"/>
      <c r="D103" s="521"/>
      <c r="E103" s="484" t="e" cm="1">
        <f t="array" ref="E103">AVERAGE(IF(MOD(COLUMN(L103:AX103)-COLUMN(L103),2)=0,L103:AX103))</f>
        <v>#DIV/0!</v>
      </c>
      <c r="F103" s="556"/>
      <c r="G103" s="47"/>
      <c r="H103" s="493"/>
      <c r="I103" s="493"/>
      <c r="J103" s="47"/>
      <c r="K103" s="888">
        <v>0</v>
      </c>
      <c r="L103" s="481" t="str">
        <f>IFERROR(-K103/K$78,"")</f>
        <v/>
      </c>
      <c r="M103" s="888"/>
      <c r="N103" s="481" t="str">
        <f t="shared" ref="N103" si="761">IFERROR(-M103/M$78,"")</f>
        <v/>
      </c>
      <c r="O103" s="888"/>
      <c r="P103" s="481" t="str">
        <f t="shared" ref="P103" si="762">IFERROR(-O103/O$78,"")</f>
        <v/>
      </c>
      <c r="Q103" s="888"/>
      <c r="R103" s="481" t="str">
        <f t="shared" ref="R103" si="763">IFERROR(-Q103/Q$78,"")</f>
        <v/>
      </c>
      <c r="S103" s="888"/>
      <c r="T103" s="481" t="str">
        <f t="shared" ref="T103" si="764">IFERROR(-S103/S$78,"")</f>
        <v/>
      </c>
      <c r="U103" s="888"/>
      <c r="V103" s="481" t="str">
        <f t="shared" ref="V103" si="765">IFERROR(-U103/U$78,"")</f>
        <v/>
      </c>
      <c r="W103" s="888"/>
      <c r="X103" s="481" t="str">
        <f t="shared" ref="X103" si="766">IFERROR(-W103/W$78,"")</f>
        <v/>
      </c>
      <c r="Y103" s="888"/>
      <c r="Z103" s="481" t="str">
        <f t="shared" ref="Z103" si="767">IFERROR(-Y103/Y$78,"")</f>
        <v/>
      </c>
      <c r="AA103" s="888"/>
      <c r="AB103" s="481" t="str">
        <f t="shared" ref="AB103" si="768">IFERROR(-AA103/AA$78,"")</f>
        <v/>
      </c>
      <c r="AC103" s="888"/>
      <c r="AD103" s="481" t="str">
        <f t="shared" ref="AD103" si="769">IFERROR(-AC103/AC$78,"")</f>
        <v/>
      </c>
      <c r="AE103" s="888"/>
      <c r="AF103" s="481" t="str">
        <f t="shared" ref="AF103" si="770">IFERROR(-AE103/AE$78,"")</f>
        <v/>
      </c>
      <c r="AG103" s="888"/>
      <c r="AH103" s="481" t="str">
        <f t="shared" ref="AH103" si="771">IFERROR(-AG103/AG$78,"")</f>
        <v/>
      </c>
      <c r="AI103" s="888"/>
      <c r="AJ103" s="481" t="str">
        <f t="shared" ref="AJ103" si="772">IFERROR(-AI103/AI$78,"")</f>
        <v/>
      </c>
      <c r="AK103" s="888"/>
      <c r="AL103" s="481" t="str">
        <f t="shared" ref="AL103" si="773">IFERROR(-AK103/AK$78,"")</f>
        <v/>
      </c>
      <c r="AM103" s="888"/>
      <c r="AN103" s="481" t="str">
        <f t="shared" ref="AN103" si="774">IFERROR(-AM103/AM$78,"")</f>
        <v/>
      </c>
      <c r="AO103" s="888"/>
      <c r="AP103" s="481" t="str">
        <f t="shared" ref="AP103" si="775">IFERROR(-AO103/AO$78,"")</f>
        <v/>
      </c>
      <c r="AQ103" s="888"/>
      <c r="AR103" s="481" t="str">
        <f t="shared" ref="AR103" si="776">IFERROR(-AQ103/AQ$78,"")</f>
        <v/>
      </c>
      <c r="AS103" s="888"/>
      <c r="AT103" s="481" t="str">
        <f t="shared" ref="AT103" si="777">IFERROR(-AS103/AS$78,"")</f>
        <v/>
      </c>
      <c r="AU103" s="888"/>
      <c r="AV103" s="481" t="str">
        <f t="shared" ref="AV103" si="778">IFERROR(-AU103/AU$78,"")</f>
        <v/>
      </c>
      <c r="AW103" s="888"/>
      <c r="AX103" s="481" t="str">
        <f t="shared" ref="AX103" si="779">IFERROR(-AW103/AW$78,"")</f>
        <v/>
      </c>
    </row>
    <row r="104" spans="2:50" s="19" customFormat="1" ht="15" customHeight="1" x14ac:dyDescent="0.2">
      <c r="B104" s="57"/>
      <c r="C104" s="521"/>
      <c r="D104" s="521"/>
      <c r="E104" s="47"/>
      <c r="F104" s="556"/>
      <c r="G104" s="47"/>
      <c r="H104" s="493"/>
      <c r="I104" s="493"/>
      <c r="J104" s="47"/>
      <c r="K104" s="419"/>
      <c r="L104" s="420"/>
      <c r="M104" s="419"/>
      <c r="N104" s="420"/>
      <c r="O104" s="419"/>
      <c r="P104" s="420"/>
      <c r="Q104" s="419"/>
      <c r="R104" s="420"/>
      <c r="S104" s="419"/>
      <c r="T104" s="420"/>
      <c r="U104" s="419"/>
      <c r="V104" s="420"/>
      <c r="W104" s="419"/>
      <c r="X104" s="420"/>
      <c r="Y104" s="419"/>
      <c r="Z104" s="420"/>
      <c r="AA104" s="419"/>
      <c r="AB104" s="420"/>
      <c r="AC104" s="419"/>
      <c r="AD104" s="420"/>
      <c r="AE104" s="419"/>
      <c r="AF104" s="420"/>
      <c r="AG104" s="419"/>
      <c r="AH104" s="420"/>
      <c r="AI104" s="419"/>
      <c r="AJ104" s="420"/>
      <c r="AK104" s="419"/>
      <c r="AL104" s="420"/>
      <c r="AM104" s="419"/>
      <c r="AN104" s="420"/>
      <c r="AO104" s="419"/>
      <c r="AP104" s="420"/>
      <c r="AQ104" s="419"/>
      <c r="AR104" s="420"/>
      <c r="AS104" s="419"/>
      <c r="AT104" s="420"/>
      <c r="AU104" s="419"/>
      <c r="AV104" s="420"/>
      <c r="AW104" s="419"/>
      <c r="AX104" s="420"/>
    </row>
    <row r="105" spans="2:50" s="19" customFormat="1" ht="15" customHeight="1" x14ac:dyDescent="0.2">
      <c r="B105" s="510" t="s">
        <v>264</v>
      </c>
      <c r="C105" s="521"/>
      <c r="D105" s="521"/>
      <c r="E105" s="484" t="e" cm="1">
        <f t="array" ref="E105">AVERAGE(IF(MOD(COLUMN(L105:AX105)-COLUMN(L105),2)=0,L105:AX105))</f>
        <v>#DIV/0!</v>
      </c>
      <c r="F105" s="556"/>
      <c r="G105" s="47"/>
      <c r="H105" s="493"/>
      <c r="I105" s="493"/>
      <c r="J105" s="47"/>
      <c r="K105" s="888">
        <v>0</v>
      </c>
      <c r="L105" s="481" t="str">
        <f>IFERROR(-K105/K$78,"")</f>
        <v/>
      </c>
      <c r="M105" s="888"/>
      <c r="N105" s="481" t="str">
        <f t="shared" ref="N105" si="780">IFERROR(-M105/M$78,"")</f>
        <v/>
      </c>
      <c r="O105" s="888"/>
      <c r="P105" s="481" t="str">
        <f t="shared" ref="P105" si="781">IFERROR(-O105/O$78,"")</f>
        <v/>
      </c>
      <c r="Q105" s="888"/>
      <c r="R105" s="481" t="str">
        <f t="shared" ref="R105" si="782">IFERROR(-Q105/Q$78,"")</f>
        <v/>
      </c>
      <c r="S105" s="888"/>
      <c r="T105" s="481" t="str">
        <f t="shared" ref="T105" si="783">IFERROR(-S105/S$78,"")</f>
        <v/>
      </c>
      <c r="U105" s="888"/>
      <c r="V105" s="481" t="str">
        <f t="shared" ref="V105" si="784">IFERROR(-U105/U$78,"")</f>
        <v/>
      </c>
      <c r="W105" s="888"/>
      <c r="X105" s="481" t="str">
        <f t="shared" ref="X105" si="785">IFERROR(-W105/W$78,"")</f>
        <v/>
      </c>
      <c r="Y105" s="888"/>
      <c r="Z105" s="481" t="str">
        <f t="shared" ref="Z105" si="786">IFERROR(-Y105/Y$78,"")</f>
        <v/>
      </c>
      <c r="AA105" s="888"/>
      <c r="AB105" s="481" t="str">
        <f t="shared" ref="AB105" si="787">IFERROR(-AA105/AA$78,"")</f>
        <v/>
      </c>
      <c r="AC105" s="888"/>
      <c r="AD105" s="481" t="str">
        <f t="shared" ref="AD105" si="788">IFERROR(-AC105/AC$78,"")</f>
        <v/>
      </c>
      <c r="AE105" s="888"/>
      <c r="AF105" s="481" t="str">
        <f t="shared" ref="AF105" si="789">IFERROR(-AE105/AE$78,"")</f>
        <v/>
      </c>
      <c r="AG105" s="888"/>
      <c r="AH105" s="481" t="str">
        <f t="shared" ref="AH105" si="790">IFERROR(-AG105/AG$78,"")</f>
        <v/>
      </c>
      <c r="AI105" s="888"/>
      <c r="AJ105" s="481" t="str">
        <f t="shared" ref="AJ105" si="791">IFERROR(-AI105/AI$78,"")</f>
        <v/>
      </c>
      <c r="AK105" s="888"/>
      <c r="AL105" s="481" t="str">
        <f t="shared" ref="AL105" si="792">IFERROR(-AK105/AK$78,"")</f>
        <v/>
      </c>
      <c r="AM105" s="888"/>
      <c r="AN105" s="481" t="str">
        <f t="shared" ref="AN105" si="793">IFERROR(-AM105/AM$78,"")</f>
        <v/>
      </c>
      <c r="AO105" s="888"/>
      <c r="AP105" s="481" t="str">
        <f t="shared" ref="AP105" si="794">IFERROR(-AO105/AO$78,"")</f>
        <v/>
      </c>
      <c r="AQ105" s="888"/>
      <c r="AR105" s="481" t="str">
        <f t="shared" ref="AR105" si="795">IFERROR(-AQ105/AQ$78,"")</f>
        <v/>
      </c>
      <c r="AS105" s="888"/>
      <c r="AT105" s="481" t="str">
        <f t="shared" ref="AT105" si="796">IFERROR(-AS105/AS$78,"")</f>
        <v/>
      </c>
      <c r="AU105" s="888"/>
      <c r="AV105" s="481" t="str">
        <f t="shared" ref="AV105" si="797">IFERROR(-AU105/AU$78,"")</f>
        <v/>
      </c>
      <c r="AW105" s="888"/>
      <c r="AX105" s="481" t="str">
        <f t="shared" ref="AX105" si="798">IFERROR(-AW105/AW$78,"")</f>
        <v/>
      </c>
    </row>
    <row r="106" spans="2:50" s="19" customFormat="1" ht="15" customHeight="1" x14ac:dyDescent="0.2">
      <c r="B106" s="510"/>
      <c r="C106" s="521"/>
      <c r="D106" s="521"/>
      <c r="E106" s="47"/>
      <c r="F106" s="556"/>
      <c r="G106" s="47"/>
      <c r="H106" s="493"/>
      <c r="I106" s="493"/>
      <c r="J106" s="47"/>
      <c r="K106" s="511"/>
      <c r="L106" s="512"/>
      <c r="M106" s="511"/>
      <c r="N106" s="512"/>
      <c r="O106" s="511"/>
      <c r="P106" s="512"/>
      <c r="Q106" s="511"/>
      <c r="R106" s="512"/>
      <c r="S106" s="511"/>
      <c r="T106" s="512"/>
      <c r="U106" s="511"/>
      <c r="V106" s="512"/>
      <c r="W106" s="511"/>
      <c r="X106" s="512"/>
      <c r="Y106" s="511"/>
      <c r="Z106" s="512"/>
      <c r="AA106" s="511"/>
      <c r="AB106" s="512"/>
      <c r="AC106" s="511"/>
      <c r="AD106" s="512"/>
      <c r="AE106" s="511"/>
      <c r="AF106" s="512"/>
      <c r="AG106" s="511"/>
      <c r="AH106" s="512"/>
      <c r="AI106" s="511"/>
      <c r="AJ106" s="512"/>
      <c r="AK106" s="511"/>
      <c r="AL106" s="512"/>
      <c r="AM106" s="511"/>
      <c r="AN106" s="512"/>
      <c r="AO106" s="511"/>
      <c r="AP106" s="512"/>
      <c r="AQ106" s="511"/>
      <c r="AR106" s="512"/>
      <c r="AS106" s="511"/>
      <c r="AT106" s="512"/>
      <c r="AU106" s="511"/>
      <c r="AV106" s="512"/>
      <c r="AW106" s="511"/>
      <c r="AX106" s="512"/>
    </row>
    <row r="107" spans="2:50" s="19" customFormat="1" ht="15" customHeight="1" x14ac:dyDescent="0.2">
      <c r="B107" s="510" t="s">
        <v>265</v>
      </c>
      <c r="C107" s="521"/>
      <c r="D107" s="521"/>
      <c r="E107" s="47"/>
      <c r="F107" s="556"/>
      <c r="G107" s="47"/>
      <c r="H107" s="493"/>
      <c r="I107" s="493"/>
      <c r="J107" s="47"/>
      <c r="L107" s="481"/>
      <c r="N107" s="481"/>
      <c r="P107" s="481"/>
      <c r="R107" s="481"/>
      <c r="T107" s="481"/>
      <c r="V107" s="481"/>
      <c r="X107" s="481"/>
      <c r="Z107" s="481"/>
      <c r="AB107" s="481"/>
      <c r="AD107" s="481"/>
      <c r="AF107" s="481"/>
      <c r="AH107" s="481"/>
      <c r="AJ107" s="481"/>
      <c r="AL107" s="481"/>
      <c r="AN107" s="481"/>
      <c r="AP107" s="481"/>
      <c r="AR107" s="481"/>
      <c r="AT107" s="481"/>
      <c r="AV107" s="481"/>
      <c r="AX107" s="481"/>
    </row>
    <row r="108" spans="2:50" s="19" customFormat="1" ht="15" customHeight="1" x14ac:dyDescent="0.2">
      <c r="B108" s="1025" t="s">
        <v>193</v>
      </c>
      <c r="C108" s="1026"/>
      <c r="D108" s="521"/>
      <c r="E108" s="484" t="e" cm="1">
        <f t="array" ref="E108">AVERAGE(IF(MOD(COLUMN(L108:AX108)-COLUMN(L108),2)=0,L108:AX108))</f>
        <v>#DIV/0!</v>
      </c>
      <c r="F108" s="556"/>
      <c r="G108" s="47"/>
      <c r="H108" s="493"/>
      <c r="I108" s="493"/>
      <c r="J108" s="47"/>
      <c r="K108" s="888"/>
      <c r="L108" s="481" t="str">
        <f>IFERROR(-K108/K$78,"")</f>
        <v/>
      </c>
      <c r="M108" s="888"/>
      <c r="N108" s="481" t="str">
        <f t="shared" ref="N108" si="799">IFERROR(-M108/M$78,"")</f>
        <v/>
      </c>
      <c r="O108" s="888"/>
      <c r="P108" s="481" t="str">
        <f t="shared" ref="P108" si="800">IFERROR(-O108/O$78,"")</f>
        <v/>
      </c>
      <c r="Q108" s="888"/>
      <c r="R108" s="481" t="str">
        <f t="shared" ref="R108" si="801">IFERROR(-Q108/Q$78,"")</f>
        <v/>
      </c>
      <c r="S108" s="888"/>
      <c r="T108" s="481" t="str">
        <f t="shared" ref="T108" si="802">IFERROR(-S108/S$78,"")</f>
        <v/>
      </c>
      <c r="U108" s="888"/>
      <c r="V108" s="481" t="str">
        <f t="shared" ref="V108" si="803">IFERROR(-U108/U$78,"")</f>
        <v/>
      </c>
      <c r="W108" s="888"/>
      <c r="X108" s="481" t="str">
        <f t="shared" ref="X108" si="804">IFERROR(-W108/W$78,"")</f>
        <v/>
      </c>
      <c r="Y108" s="888"/>
      <c r="Z108" s="481" t="str">
        <f t="shared" ref="Z108" si="805">IFERROR(-Y108/Y$78,"")</f>
        <v/>
      </c>
      <c r="AA108" s="888"/>
      <c r="AB108" s="481" t="str">
        <f t="shared" ref="AB108" si="806">IFERROR(-AA108/AA$78,"")</f>
        <v/>
      </c>
      <c r="AC108" s="888"/>
      <c r="AD108" s="481" t="str">
        <f t="shared" ref="AD108" si="807">IFERROR(-AC108/AC$78,"")</f>
        <v/>
      </c>
      <c r="AE108" s="888"/>
      <c r="AF108" s="481" t="str">
        <f t="shared" ref="AF108" si="808">IFERROR(-AE108/AE$78,"")</f>
        <v/>
      </c>
      <c r="AG108" s="888"/>
      <c r="AH108" s="481" t="str">
        <f t="shared" ref="AH108" si="809">IFERROR(-AG108/AG$78,"")</f>
        <v/>
      </c>
      <c r="AI108" s="888"/>
      <c r="AJ108" s="481" t="str">
        <f t="shared" ref="AJ108" si="810">IFERROR(-AI108/AI$78,"")</f>
        <v/>
      </c>
      <c r="AK108" s="888"/>
      <c r="AL108" s="481" t="str">
        <f t="shared" ref="AL108" si="811">IFERROR(-AK108/AK$78,"")</f>
        <v/>
      </c>
      <c r="AM108" s="888"/>
      <c r="AN108" s="481" t="str">
        <f t="shared" ref="AN108" si="812">IFERROR(-AM108/AM$78,"")</f>
        <v/>
      </c>
      <c r="AO108" s="888"/>
      <c r="AP108" s="481" t="str">
        <f t="shared" ref="AP108" si="813">IFERROR(-AO108/AO$78,"")</f>
        <v/>
      </c>
      <c r="AQ108" s="888"/>
      <c r="AR108" s="481" t="str">
        <f t="shared" ref="AR108" si="814">IFERROR(-AQ108/AQ$78,"")</f>
        <v/>
      </c>
      <c r="AS108" s="888"/>
      <c r="AT108" s="481" t="str">
        <f t="shared" ref="AT108" si="815">IFERROR(-AS108/AS$78,"")</f>
        <v/>
      </c>
      <c r="AU108" s="888"/>
      <c r="AV108" s="481" t="str">
        <f t="shared" ref="AV108" si="816">IFERROR(-AU108/AU$78,"")</f>
        <v/>
      </c>
      <c r="AW108" s="888"/>
      <c r="AX108" s="481" t="str">
        <f t="shared" ref="AX108" si="817">IFERROR(-AW108/AW$78,"")</f>
        <v/>
      </c>
    </row>
    <row r="109" spans="2:50" s="19" customFormat="1" ht="15" customHeight="1" x14ac:dyDescent="0.2">
      <c r="B109" s="1025"/>
      <c r="C109" s="1026"/>
      <c r="D109" s="521"/>
      <c r="E109" s="484" t="e" cm="1">
        <f t="array" ref="E109">AVERAGE(IF(MOD(COLUMN(L109:AX109)-COLUMN(L109),2)=0,L109:AX109))</f>
        <v>#DIV/0!</v>
      </c>
      <c r="F109" s="556"/>
      <c r="G109" s="47"/>
      <c r="H109" s="493"/>
      <c r="I109" s="493"/>
      <c r="J109" s="47"/>
      <c r="K109" s="888"/>
      <c r="L109" s="481" t="str">
        <f>IFERROR(-K109/K$78,"")</f>
        <v/>
      </c>
      <c r="M109" s="888"/>
      <c r="N109" s="481" t="str">
        <f t="shared" ref="N109" si="818">IFERROR(-M109/M$78,"")</f>
        <v/>
      </c>
      <c r="O109" s="888"/>
      <c r="P109" s="481" t="str">
        <f t="shared" ref="P109" si="819">IFERROR(-O109/O$78,"")</f>
        <v/>
      </c>
      <c r="Q109" s="888"/>
      <c r="R109" s="481" t="str">
        <f t="shared" ref="R109" si="820">IFERROR(-Q109/Q$78,"")</f>
        <v/>
      </c>
      <c r="S109" s="888"/>
      <c r="T109" s="481" t="str">
        <f t="shared" ref="T109" si="821">IFERROR(-S109/S$78,"")</f>
        <v/>
      </c>
      <c r="U109" s="888"/>
      <c r="V109" s="481" t="str">
        <f t="shared" ref="V109" si="822">IFERROR(-U109/U$78,"")</f>
        <v/>
      </c>
      <c r="W109" s="888"/>
      <c r="X109" s="481" t="str">
        <f t="shared" ref="X109" si="823">IFERROR(-W109/W$78,"")</f>
        <v/>
      </c>
      <c r="Y109" s="888"/>
      <c r="Z109" s="481" t="str">
        <f t="shared" ref="Z109" si="824">IFERROR(-Y109/Y$78,"")</f>
        <v/>
      </c>
      <c r="AA109" s="888"/>
      <c r="AB109" s="481" t="str">
        <f t="shared" ref="AB109" si="825">IFERROR(-AA109/AA$78,"")</f>
        <v/>
      </c>
      <c r="AC109" s="888"/>
      <c r="AD109" s="481" t="str">
        <f t="shared" ref="AD109" si="826">IFERROR(-AC109/AC$78,"")</f>
        <v/>
      </c>
      <c r="AE109" s="888"/>
      <c r="AF109" s="481" t="str">
        <f t="shared" ref="AF109" si="827">IFERROR(-AE109/AE$78,"")</f>
        <v/>
      </c>
      <c r="AG109" s="888"/>
      <c r="AH109" s="481" t="str">
        <f t="shared" ref="AH109" si="828">IFERROR(-AG109/AG$78,"")</f>
        <v/>
      </c>
      <c r="AI109" s="888"/>
      <c r="AJ109" s="481" t="str">
        <f t="shared" ref="AJ109" si="829">IFERROR(-AI109/AI$78,"")</f>
        <v/>
      </c>
      <c r="AK109" s="888"/>
      <c r="AL109" s="481" t="str">
        <f t="shared" ref="AL109" si="830">IFERROR(-AK109/AK$78,"")</f>
        <v/>
      </c>
      <c r="AM109" s="888"/>
      <c r="AN109" s="481" t="str">
        <f t="shared" ref="AN109" si="831">IFERROR(-AM109/AM$78,"")</f>
        <v/>
      </c>
      <c r="AO109" s="888"/>
      <c r="AP109" s="481" t="str">
        <f t="shared" ref="AP109" si="832">IFERROR(-AO109/AO$78,"")</f>
        <v/>
      </c>
      <c r="AQ109" s="888"/>
      <c r="AR109" s="481" t="str">
        <f t="shared" ref="AR109" si="833">IFERROR(-AQ109/AQ$78,"")</f>
        <v/>
      </c>
      <c r="AS109" s="888"/>
      <c r="AT109" s="481" t="str">
        <f t="shared" ref="AT109" si="834">IFERROR(-AS109/AS$78,"")</f>
        <v/>
      </c>
      <c r="AU109" s="888"/>
      <c r="AV109" s="481" t="str">
        <f t="shared" ref="AV109" si="835">IFERROR(-AU109/AU$78,"")</f>
        <v/>
      </c>
      <c r="AW109" s="888"/>
      <c r="AX109" s="481" t="str">
        <f t="shared" ref="AX109" si="836">IFERROR(-AW109/AW$78,"")</f>
        <v/>
      </c>
    </row>
    <row r="110" spans="2:50" s="19" customFormat="1" ht="15" customHeight="1" thickBot="1" x14ac:dyDescent="0.25">
      <c r="B110" s="1025"/>
      <c r="C110" s="1026"/>
      <c r="D110" s="521"/>
      <c r="E110" s="484" t="e" cm="1">
        <f t="array" ref="E110">AVERAGE(IF(MOD(COLUMN(L110:AX110)-COLUMN(L110),2)=0,L110:AX110))</f>
        <v>#DIV/0!</v>
      </c>
      <c r="F110" s="556"/>
      <c r="G110" s="47"/>
      <c r="H110" s="493"/>
      <c r="I110" s="493"/>
      <c r="J110" s="47"/>
      <c r="K110" s="888"/>
      <c r="L110" s="481" t="str">
        <f>IFERROR(-K110/K$78,"")</f>
        <v/>
      </c>
      <c r="M110" s="888"/>
      <c r="N110" s="481" t="str">
        <f t="shared" ref="N110" si="837">IFERROR(-M110/M$78,"")</f>
        <v/>
      </c>
      <c r="O110" s="888"/>
      <c r="P110" s="481" t="str">
        <f t="shared" ref="P110" si="838">IFERROR(-O110/O$78,"")</f>
        <v/>
      </c>
      <c r="Q110" s="888"/>
      <c r="R110" s="481" t="str">
        <f t="shared" ref="R110" si="839">IFERROR(-Q110/Q$78,"")</f>
        <v/>
      </c>
      <c r="S110" s="888"/>
      <c r="T110" s="481" t="str">
        <f t="shared" ref="T110" si="840">IFERROR(-S110/S$78,"")</f>
        <v/>
      </c>
      <c r="U110" s="888"/>
      <c r="V110" s="481" t="str">
        <f t="shared" ref="V110" si="841">IFERROR(-U110/U$78,"")</f>
        <v/>
      </c>
      <c r="W110" s="888"/>
      <c r="X110" s="481" t="str">
        <f t="shared" ref="X110" si="842">IFERROR(-W110/W$78,"")</f>
        <v/>
      </c>
      <c r="Y110" s="888"/>
      <c r="Z110" s="481" t="str">
        <f t="shared" ref="Z110" si="843">IFERROR(-Y110/Y$78,"")</f>
        <v/>
      </c>
      <c r="AA110" s="888"/>
      <c r="AB110" s="481" t="str">
        <f t="shared" ref="AB110" si="844">IFERROR(-AA110/AA$78,"")</f>
        <v/>
      </c>
      <c r="AC110" s="888"/>
      <c r="AD110" s="481" t="str">
        <f t="shared" ref="AD110" si="845">IFERROR(-AC110/AC$78,"")</f>
        <v/>
      </c>
      <c r="AE110" s="888"/>
      <c r="AF110" s="481" t="str">
        <f t="shared" ref="AF110" si="846">IFERROR(-AE110/AE$78,"")</f>
        <v/>
      </c>
      <c r="AG110" s="888"/>
      <c r="AH110" s="481" t="str">
        <f t="shared" ref="AH110" si="847">IFERROR(-AG110/AG$78,"")</f>
        <v/>
      </c>
      <c r="AI110" s="888"/>
      <c r="AJ110" s="481" t="str">
        <f t="shared" ref="AJ110" si="848">IFERROR(-AI110/AI$78,"")</f>
        <v/>
      </c>
      <c r="AK110" s="888"/>
      <c r="AL110" s="481" t="str">
        <f t="shared" ref="AL110" si="849">IFERROR(-AK110/AK$78,"")</f>
        <v/>
      </c>
      <c r="AM110" s="888"/>
      <c r="AN110" s="481" t="str">
        <f t="shared" ref="AN110" si="850">IFERROR(-AM110/AM$78,"")</f>
        <v/>
      </c>
      <c r="AO110" s="888"/>
      <c r="AP110" s="481" t="str">
        <f t="shared" ref="AP110" si="851">IFERROR(-AO110/AO$78,"")</f>
        <v/>
      </c>
      <c r="AQ110" s="888"/>
      <c r="AR110" s="481" t="str">
        <f t="shared" ref="AR110" si="852">IFERROR(-AQ110/AQ$78,"")</f>
        <v/>
      </c>
      <c r="AS110" s="888"/>
      <c r="AT110" s="481" t="str">
        <f t="shared" ref="AT110" si="853">IFERROR(-AS110/AS$78,"")</f>
        <v/>
      </c>
      <c r="AU110" s="888"/>
      <c r="AV110" s="481" t="str">
        <f t="shared" ref="AV110" si="854">IFERROR(-AU110/AU$78,"")</f>
        <v/>
      </c>
      <c r="AW110" s="888"/>
      <c r="AX110" s="481" t="str">
        <f t="shared" ref="AX110" si="855">IFERROR(-AW110/AW$78,"")</f>
        <v/>
      </c>
    </row>
    <row r="111" spans="2:50" s="54" customFormat="1" ht="15" customHeight="1" x14ac:dyDescent="0.25">
      <c r="B111" s="455" t="s">
        <v>266</v>
      </c>
      <c r="C111" s="480"/>
      <c r="D111" s="520"/>
      <c r="E111" s="480" t="e" cm="1">
        <f t="array" ref="E111">AVERAGE(IF(MOD(COLUMN(L111:AX111)-COLUMN(L111),2)=0,L111:AX111))</f>
        <v>#DIV/0!</v>
      </c>
      <c r="F111" s="549"/>
      <c r="G111" s="457"/>
      <c r="H111" s="459"/>
      <c r="I111" s="459"/>
      <c r="J111" s="457"/>
      <c r="K111" s="460">
        <f t="shared" ref="K111:AW111" si="856">SUM(K107:K110)</f>
        <v>0</v>
      </c>
      <c r="L111" s="482" t="str">
        <f>IFERROR(-K111/K$78,"")</f>
        <v/>
      </c>
      <c r="M111" s="460">
        <f t="shared" si="856"/>
        <v>0</v>
      </c>
      <c r="N111" s="482" t="str">
        <f>IFERROR(-M111/M$78,"")</f>
        <v/>
      </c>
      <c r="O111" s="460">
        <f t="shared" si="856"/>
        <v>0</v>
      </c>
      <c r="P111" s="482" t="str">
        <f>IFERROR(-O111/O$78,"")</f>
        <v/>
      </c>
      <c r="Q111" s="460">
        <f t="shared" si="856"/>
        <v>0</v>
      </c>
      <c r="R111" s="482" t="str">
        <f>IFERROR(-Q111/Q$78,"")</f>
        <v/>
      </c>
      <c r="S111" s="460">
        <f t="shared" si="856"/>
        <v>0</v>
      </c>
      <c r="T111" s="482" t="str">
        <f>IFERROR(-S111/S$78,"")</f>
        <v/>
      </c>
      <c r="U111" s="460">
        <f t="shared" si="856"/>
        <v>0</v>
      </c>
      <c r="V111" s="482" t="str">
        <f>IFERROR(-U111/U$78,"")</f>
        <v/>
      </c>
      <c r="W111" s="460">
        <f t="shared" si="856"/>
        <v>0</v>
      </c>
      <c r="X111" s="482" t="str">
        <f>IFERROR(-W111/W$78,"")</f>
        <v/>
      </c>
      <c r="Y111" s="460">
        <f t="shared" si="856"/>
        <v>0</v>
      </c>
      <c r="Z111" s="482" t="str">
        <f>IFERROR(-Y111/Y$78,"")</f>
        <v/>
      </c>
      <c r="AA111" s="460">
        <f t="shared" si="856"/>
        <v>0</v>
      </c>
      <c r="AB111" s="482" t="str">
        <f>IFERROR(-AA111/AA$78,"")</f>
        <v/>
      </c>
      <c r="AC111" s="460">
        <f t="shared" si="856"/>
        <v>0</v>
      </c>
      <c r="AD111" s="482" t="str">
        <f>IFERROR(-AC111/AC$78,"")</f>
        <v/>
      </c>
      <c r="AE111" s="460">
        <f t="shared" si="856"/>
        <v>0</v>
      </c>
      <c r="AF111" s="482" t="str">
        <f>IFERROR(-AE111/AE$78,"")</f>
        <v/>
      </c>
      <c r="AG111" s="460">
        <f t="shared" si="856"/>
        <v>0</v>
      </c>
      <c r="AH111" s="482" t="str">
        <f>IFERROR(-AG111/AG$78,"")</f>
        <v/>
      </c>
      <c r="AI111" s="460">
        <f t="shared" si="856"/>
        <v>0</v>
      </c>
      <c r="AJ111" s="482" t="str">
        <f>IFERROR(-AI111/AI$78,"")</f>
        <v/>
      </c>
      <c r="AK111" s="460">
        <f t="shared" si="856"/>
        <v>0</v>
      </c>
      <c r="AL111" s="482" t="str">
        <f>IFERROR(-AK111/AK$78,"")</f>
        <v/>
      </c>
      <c r="AM111" s="460">
        <f t="shared" si="856"/>
        <v>0</v>
      </c>
      <c r="AN111" s="482" t="str">
        <f>IFERROR(-AM111/AM$78,"")</f>
        <v/>
      </c>
      <c r="AO111" s="460">
        <f t="shared" si="856"/>
        <v>0</v>
      </c>
      <c r="AP111" s="482" t="str">
        <f>IFERROR(-AO111/AO$78,"")</f>
        <v/>
      </c>
      <c r="AQ111" s="460">
        <f t="shared" si="856"/>
        <v>0</v>
      </c>
      <c r="AR111" s="482" t="str">
        <f>IFERROR(-AQ111/AQ$78,"")</f>
        <v/>
      </c>
      <c r="AS111" s="460">
        <f t="shared" si="856"/>
        <v>0</v>
      </c>
      <c r="AT111" s="482" t="str">
        <f>IFERROR(-AS111/AS$78,"")</f>
        <v/>
      </c>
      <c r="AU111" s="460">
        <f t="shared" si="856"/>
        <v>0</v>
      </c>
      <c r="AV111" s="482" t="str">
        <f>IFERROR(-AU111/AU$78,"")</f>
        <v/>
      </c>
      <c r="AW111" s="460">
        <f t="shared" si="856"/>
        <v>0</v>
      </c>
      <c r="AX111" s="482" t="str">
        <f>IFERROR(-AW111/AW$78,"")</f>
        <v/>
      </c>
    </row>
    <row r="112" spans="2:50" s="19" customFormat="1" ht="15" customHeight="1" x14ac:dyDescent="0.2">
      <c r="B112" s="47"/>
      <c r="C112" s="47"/>
      <c r="D112" s="47"/>
      <c r="E112" s="47"/>
      <c r="F112" s="556"/>
      <c r="G112" s="47"/>
      <c r="H112" s="493"/>
      <c r="I112" s="493"/>
      <c r="J112" s="47"/>
      <c r="K112" s="389"/>
      <c r="L112" s="83"/>
      <c r="M112" s="47"/>
      <c r="N112" s="83"/>
      <c r="O112" s="84"/>
      <c r="P112" s="83"/>
      <c r="Q112" s="84"/>
      <c r="R112" s="83"/>
      <c r="S112" s="84"/>
      <c r="T112" s="83"/>
      <c r="U112" s="84"/>
      <c r="V112" s="83"/>
      <c r="W112" s="84"/>
      <c r="X112" s="83"/>
      <c r="Z112" s="83"/>
      <c r="AB112" s="83"/>
      <c r="AD112" s="83"/>
      <c r="AF112" s="83"/>
      <c r="AH112" s="83"/>
      <c r="AJ112" s="83"/>
      <c r="AL112" s="83"/>
      <c r="AN112" s="83"/>
      <c r="AP112" s="83"/>
      <c r="AR112" s="83"/>
      <c r="AT112" s="83"/>
      <c r="AV112" s="83"/>
      <c r="AX112" s="83"/>
    </row>
    <row r="113" spans="2:50" s="9" customFormat="1" ht="15" customHeight="1" x14ac:dyDescent="0.25">
      <c r="B113" s="13"/>
      <c r="C113" s="10"/>
      <c r="D113" s="10"/>
      <c r="E113" s="10"/>
      <c r="F113" s="561"/>
      <c r="G113" s="10"/>
      <c r="H113" s="491"/>
      <c r="I113" s="491"/>
      <c r="J113" s="11" t="s">
        <v>267</v>
      </c>
      <c r="K113" s="421" t="s">
        <v>268</v>
      </c>
      <c r="L113" s="14"/>
      <c r="M113" s="11" t="s">
        <v>269</v>
      </c>
      <c r="N113" s="14"/>
      <c r="O113" s="11" t="s">
        <v>270</v>
      </c>
      <c r="P113" s="14"/>
      <c r="Q113" s="11" t="s">
        <v>271</v>
      </c>
      <c r="R113" s="14"/>
      <c r="S113" s="11" t="s">
        <v>272</v>
      </c>
      <c r="T113" s="14"/>
      <c r="U113" s="11" t="s">
        <v>273</v>
      </c>
      <c r="V113" s="14"/>
      <c r="W113" s="11" t="s">
        <v>274</v>
      </c>
      <c r="X113" s="14"/>
      <c r="Y113" s="11" t="s">
        <v>275</v>
      </c>
      <c r="Z113" s="14"/>
      <c r="AA113" s="11" t="s">
        <v>276</v>
      </c>
      <c r="AB113" s="14"/>
      <c r="AC113" s="11" t="s">
        <v>277</v>
      </c>
      <c r="AD113" s="14"/>
      <c r="AE113" s="11" t="s">
        <v>278</v>
      </c>
      <c r="AF113" s="14"/>
      <c r="AG113" s="11" t="s">
        <v>279</v>
      </c>
      <c r="AH113" s="14"/>
      <c r="AI113" s="11" t="s">
        <v>280</v>
      </c>
      <c r="AJ113" s="14"/>
      <c r="AK113" s="11" t="s">
        <v>281</v>
      </c>
      <c r="AL113" s="14"/>
      <c r="AM113" s="11" t="s">
        <v>282</v>
      </c>
      <c r="AN113" s="14"/>
      <c r="AO113" s="11" t="s">
        <v>283</v>
      </c>
      <c r="AP113" s="14"/>
      <c r="AQ113" s="11" t="s">
        <v>284</v>
      </c>
      <c r="AR113" s="14"/>
      <c r="AS113" s="11" t="s">
        <v>285</v>
      </c>
      <c r="AT113" s="14"/>
      <c r="AU113" s="11" t="s">
        <v>286</v>
      </c>
      <c r="AV113" s="14"/>
      <c r="AW113" s="11" t="s">
        <v>287</v>
      </c>
      <c r="AX113" s="14"/>
    </row>
    <row r="114" spans="2:50" s="19" customFormat="1" ht="15" customHeight="1" x14ac:dyDescent="0.2">
      <c r="B114" s="66" t="s">
        <v>288</v>
      </c>
      <c r="C114" s="86" t="e">
        <f>SUM(E89,E94,E101,E103,E105,E111)</f>
        <v>#DIV/0!</v>
      </c>
      <c r="D114" s="66" t="s">
        <v>289</v>
      </c>
      <c r="E114" s="66"/>
      <c r="F114" s="563"/>
      <c r="G114" s="66"/>
      <c r="H114" s="500"/>
      <c r="I114" s="500"/>
      <c r="J114" s="66"/>
      <c r="K114" s="398">
        <f>SUM(K89,K94,K101,K103,K105,K111)</f>
        <v>0</v>
      </c>
      <c r="L114" s="486" t="str">
        <f t="shared" ref="L114:AX114" si="857">IFERROR(-K114/K$78,"")</f>
        <v/>
      </c>
      <c r="M114" s="398">
        <f>SUM(M89,M94,M101,M103,M105,M111)</f>
        <v>0</v>
      </c>
      <c r="N114" s="486" t="str">
        <f t="shared" si="857"/>
        <v/>
      </c>
      <c r="O114" s="398">
        <f>SUM(O89,O94,O101,O103,O105,O111)</f>
        <v>0</v>
      </c>
      <c r="P114" s="486" t="str">
        <f t="shared" si="857"/>
        <v/>
      </c>
      <c r="Q114" s="398">
        <f>SUM(Q89,Q94,Q101,Q103,Q105,Q111)</f>
        <v>0</v>
      </c>
      <c r="R114" s="486" t="str">
        <f t="shared" si="857"/>
        <v/>
      </c>
      <c r="S114" s="398">
        <f>SUM(S89,S94,S101,S103,S105,S111)</f>
        <v>0</v>
      </c>
      <c r="T114" s="486" t="str">
        <f t="shared" si="857"/>
        <v/>
      </c>
      <c r="U114" s="398">
        <f>SUM(U89,U94,U101,U103,U105,U111)</f>
        <v>0</v>
      </c>
      <c r="V114" s="486" t="str">
        <f t="shared" si="857"/>
        <v/>
      </c>
      <c r="W114" s="398">
        <f>SUM(W89,W94,W101,W103,W105,W111)</f>
        <v>0</v>
      </c>
      <c r="X114" s="486" t="str">
        <f t="shared" si="857"/>
        <v/>
      </c>
      <c r="Y114" s="398">
        <f>SUM(Y89,Y94,Y101,Y103,Y105,Y111)</f>
        <v>0</v>
      </c>
      <c r="Z114" s="486" t="str">
        <f t="shared" si="857"/>
        <v/>
      </c>
      <c r="AA114" s="398">
        <f>SUM(AA89,AA94,AA101,AA103,AA105,AA111)</f>
        <v>0</v>
      </c>
      <c r="AB114" s="486" t="str">
        <f t="shared" si="857"/>
        <v/>
      </c>
      <c r="AC114" s="398">
        <f>SUM(AC89,AC94,AC101,AC103,AC105,AC111)</f>
        <v>0</v>
      </c>
      <c r="AD114" s="486" t="str">
        <f t="shared" si="857"/>
        <v/>
      </c>
      <c r="AE114" s="398">
        <f>SUM(AE89,AE94,AE101,AE103,AE105,AE111)</f>
        <v>0</v>
      </c>
      <c r="AF114" s="486" t="str">
        <f t="shared" si="857"/>
        <v/>
      </c>
      <c r="AG114" s="398">
        <f>SUM(AG89,AG94,AG101,AG103,AG105,AG111)</f>
        <v>0</v>
      </c>
      <c r="AH114" s="486" t="str">
        <f t="shared" si="857"/>
        <v/>
      </c>
      <c r="AI114" s="398">
        <f>SUM(AI89,AI94,AI101,AI103,AI105,AI111)</f>
        <v>0</v>
      </c>
      <c r="AJ114" s="486" t="str">
        <f t="shared" si="857"/>
        <v/>
      </c>
      <c r="AK114" s="398">
        <f>SUM(AK89,AK94,AK101,AK103,AK105,AK111)</f>
        <v>0</v>
      </c>
      <c r="AL114" s="486" t="str">
        <f t="shared" si="857"/>
        <v/>
      </c>
      <c r="AM114" s="398">
        <f>SUM(AM89,AM94,AM101,AM103,AM105,AM111)</f>
        <v>0</v>
      </c>
      <c r="AN114" s="486" t="str">
        <f t="shared" si="857"/>
        <v/>
      </c>
      <c r="AO114" s="398">
        <f>SUM(AO89,AO94,AO101,AO103,AO105,AO111)</f>
        <v>0</v>
      </c>
      <c r="AP114" s="486" t="str">
        <f t="shared" si="857"/>
        <v/>
      </c>
      <c r="AQ114" s="398">
        <f>SUM(AQ89,AQ94,AQ101,AQ103,AQ105,AQ111)</f>
        <v>0</v>
      </c>
      <c r="AR114" s="486" t="str">
        <f t="shared" si="857"/>
        <v/>
      </c>
      <c r="AS114" s="398">
        <f>SUM(AS89,AS94,AS101,AS103,AS105,AS111)</f>
        <v>0</v>
      </c>
      <c r="AT114" s="486" t="str">
        <f t="shared" si="857"/>
        <v/>
      </c>
      <c r="AU114" s="398">
        <f>SUM(AU89,AU94,AU101,AU103,AU105,AU111)</f>
        <v>0</v>
      </c>
      <c r="AV114" s="486" t="str">
        <f t="shared" si="857"/>
        <v/>
      </c>
      <c r="AW114" s="398">
        <f>SUM(AW89,AW94,AW101,AW103,AW105,AW111)</f>
        <v>0</v>
      </c>
      <c r="AX114" s="486" t="str">
        <f t="shared" si="857"/>
        <v/>
      </c>
    </row>
    <row r="115" spans="2:50" s="19" customFormat="1" ht="15" customHeight="1" x14ac:dyDescent="0.2">
      <c r="B115" s="80" t="s">
        <v>290</v>
      </c>
      <c r="C115" s="87"/>
      <c r="D115" s="80"/>
      <c r="E115" s="80"/>
      <c r="F115" s="558"/>
      <c r="G115" s="80"/>
      <c r="H115" s="501"/>
      <c r="I115" s="501"/>
      <c r="J115" s="80"/>
      <c r="K115" s="399" t="e">
        <f>K114/'Dev Program'!$C$62</f>
        <v>#DIV/0!</v>
      </c>
      <c r="L115" s="400"/>
      <c r="M115" s="88" t="e">
        <f>M114/'Dev Program'!$C$62</f>
        <v>#DIV/0!</v>
      </c>
      <c r="N115" s="487"/>
      <c r="O115" s="88" t="e">
        <f>O114/'Dev Program'!$C$62</f>
        <v>#DIV/0!</v>
      </c>
      <c r="P115" s="422"/>
      <c r="Q115" s="88" t="e">
        <f>Q114/'Dev Program'!$C$62</f>
        <v>#DIV/0!</v>
      </c>
      <c r="R115" s="422"/>
      <c r="S115" s="88" t="e">
        <f>S114/'Dev Program'!$C$62</f>
        <v>#DIV/0!</v>
      </c>
      <c r="T115" s="422"/>
      <c r="U115" s="88" t="e">
        <f>U114/'Dev Program'!$C$62</f>
        <v>#DIV/0!</v>
      </c>
      <c r="V115" s="422"/>
      <c r="W115" s="88" t="e">
        <f>W114/'Dev Program'!$C$62</f>
        <v>#DIV/0!</v>
      </c>
      <c r="X115" s="422"/>
      <c r="Y115" s="88" t="e">
        <f>Y114/'Dev Program'!$C$62</f>
        <v>#DIV/0!</v>
      </c>
      <c r="Z115" s="422"/>
      <c r="AA115" s="88" t="e">
        <f>AA114/'Dev Program'!$C$62</f>
        <v>#DIV/0!</v>
      </c>
      <c r="AB115" s="422"/>
      <c r="AC115" s="88" t="e">
        <f>AC114/'Dev Program'!$C$62</f>
        <v>#DIV/0!</v>
      </c>
      <c r="AD115" s="422"/>
      <c r="AE115" s="88" t="e">
        <f>AE114/'Dev Program'!$C$62</f>
        <v>#DIV/0!</v>
      </c>
      <c r="AF115" s="422"/>
      <c r="AG115" s="88" t="e">
        <f>AG114/'Dev Program'!$C$62</f>
        <v>#DIV/0!</v>
      </c>
      <c r="AH115" s="422"/>
      <c r="AI115" s="88" t="e">
        <f>AI114/'Dev Program'!$C$62</f>
        <v>#DIV/0!</v>
      </c>
      <c r="AJ115" s="422"/>
      <c r="AK115" s="88" t="e">
        <f>AK114/'Dev Program'!$C$62</f>
        <v>#DIV/0!</v>
      </c>
      <c r="AL115" s="422"/>
      <c r="AM115" s="88" t="e">
        <f>AM114/'Dev Program'!$C$62</f>
        <v>#DIV/0!</v>
      </c>
      <c r="AN115" s="422"/>
      <c r="AO115" s="88" t="e">
        <f>AO114/'Dev Program'!$C$62</f>
        <v>#DIV/0!</v>
      </c>
      <c r="AP115" s="422"/>
      <c r="AQ115" s="88" t="e">
        <f>AQ114/'Dev Program'!$C$62</f>
        <v>#DIV/0!</v>
      </c>
      <c r="AR115" s="422"/>
      <c r="AS115" s="88" t="e">
        <f>AS114/'Dev Program'!$C$62</f>
        <v>#DIV/0!</v>
      </c>
      <c r="AT115" s="422"/>
      <c r="AU115" s="88" t="e">
        <f>AU114/'Dev Program'!$C$62</f>
        <v>#DIV/0!</v>
      </c>
      <c r="AV115" s="422"/>
      <c r="AW115" s="88" t="e">
        <f>AW114/'Dev Program'!$C$62</f>
        <v>#DIV/0!</v>
      </c>
      <c r="AX115" s="422"/>
    </row>
    <row r="116" spans="2:50" s="19" customFormat="1" ht="15" customHeight="1" x14ac:dyDescent="0.2">
      <c r="B116" s="514" t="s">
        <v>291</v>
      </c>
      <c r="C116" s="514"/>
      <c r="D116" s="514"/>
      <c r="E116" s="514"/>
      <c r="F116" s="564"/>
      <c r="G116" s="514"/>
      <c r="H116" s="515"/>
      <c r="I116" s="515"/>
      <c r="J116" s="514"/>
      <c r="K116" s="516" t="e">
        <f>K89/'Dev Program'!$C$62</f>
        <v>#DIV/0!</v>
      </c>
      <c r="L116" s="517"/>
      <c r="M116" s="516" t="e">
        <f>M89/'Dev Program'!$C$62</f>
        <v>#DIV/0!</v>
      </c>
      <c r="N116" s="517"/>
      <c r="O116" s="516" t="e">
        <f>O89/'Dev Program'!$C$62</f>
        <v>#DIV/0!</v>
      </c>
      <c r="P116" s="517"/>
      <c r="Q116" s="516" t="e">
        <f>Q89/'Dev Program'!$C$62</f>
        <v>#DIV/0!</v>
      </c>
      <c r="R116" s="517"/>
      <c r="S116" s="516" t="e">
        <f>S89/'Dev Program'!$C$62</f>
        <v>#DIV/0!</v>
      </c>
      <c r="T116" s="517"/>
      <c r="U116" s="516" t="e">
        <f>U89/'Dev Program'!$C$62</f>
        <v>#DIV/0!</v>
      </c>
      <c r="V116" s="517"/>
      <c r="W116" s="516" t="e">
        <f>W89/'Dev Program'!$C$62</f>
        <v>#DIV/0!</v>
      </c>
      <c r="X116" s="517"/>
      <c r="Y116" s="516" t="e">
        <f>Y89/'Dev Program'!$C$62</f>
        <v>#DIV/0!</v>
      </c>
      <c r="Z116" s="517"/>
      <c r="AA116" s="516" t="e">
        <f>AA89/'Dev Program'!$C$62</f>
        <v>#DIV/0!</v>
      </c>
      <c r="AB116" s="517"/>
      <c r="AC116" s="516" t="e">
        <f>AC89/'Dev Program'!$C$62</f>
        <v>#DIV/0!</v>
      </c>
      <c r="AD116" s="517"/>
      <c r="AE116" s="516" t="e">
        <f>AE89/'Dev Program'!$C$62</f>
        <v>#DIV/0!</v>
      </c>
      <c r="AF116" s="517"/>
      <c r="AG116" s="516" t="e">
        <f>AG89/'Dev Program'!$C$62</f>
        <v>#DIV/0!</v>
      </c>
      <c r="AH116" s="517"/>
      <c r="AI116" s="516" t="e">
        <f>AI89/'Dev Program'!$C$62</f>
        <v>#DIV/0!</v>
      </c>
      <c r="AJ116" s="517"/>
      <c r="AK116" s="516" t="e">
        <f>AK89/'Dev Program'!$C$62</f>
        <v>#DIV/0!</v>
      </c>
      <c r="AL116" s="517"/>
      <c r="AM116" s="516" t="e">
        <f>AM89/'Dev Program'!$C$62</f>
        <v>#DIV/0!</v>
      </c>
      <c r="AN116" s="517"/>
      <c r="AO116" s="516" t="e">
        <f>AO89/'Dev Program'!$C$62</f>
        <v>#DIV/0!</v>
      </c>
      <c r="AP116" s="517"/>
      <c r="AQ116" s="516" t="e">
        <f>AQ89/'Dev Program'!$C$62</f>
        <v>#DIV/0!</v>
      </c>
      <c r="AR116" s="517"/>
      <c r="AS116" s="516" t="e">
        <f>AS89/'Dev Program'!$C$62</f>
        <v>#DIV/0!</v>
      </c>
      <c r="AT116" s="517"/>
      <c r="AU116" s="516" t="e">
        <f>AU89/'Dev Program'!$C$62</f>
        <v>#DIV/0!</v>
      </c>
      <c r="AV116" s="517"/>
      <c r="AW116" s="516" t="e">
        <f>AW89/'Dev Program'!$C$62</f>
        <v>#DIV/0!</v>
      </c>
      <c r="AX116" s="517"/>
    </row>
    <row r="117" spans="2:50" s="19" customFormat="1" ht="15" customHeight="1" x14ac:dyDescent="0.2">
      <c r="B117" s="70" t="s">
        <v>292</v>
      </c>
      <c r="C117" s="70"/>
      <c r="D117" s="70"/>
      <c r="E117" s="70"/>
      <c r="F117" s="565"/>
      <c r="G117" s="70"/>
      <c r="H117" s="513"/>
      <c r="I117" s="513"/>
      <c r="J117" s="70"/>
      <c r="K117" s="423" t="e">
        <f>K94/'Dev Program'!$C$62</f>
        <v>#DIV/0!</v>
      </c>
      <c r="L117" s="424"/>
      <c r="M117" s="423" t="e">
        <f>M94/'Dev Program'!$C$62</f>
        <v>#DIV/0!</v>
      </c>
      <c r="N117" s="424"/>
      <c r="O117" s="423" t="e">
        <f>O94/'Dev Program'!$C$62</f>
        <v>#DIV/0!</v>
      </c>
      <c r="P117" s="424"/>
      <c r="Q117" s="423" t="e">
        <f>Q94/'Dev Program'!$C$62</f>
        <v>#DIV/0!</v>
      </c>
      <c r="R117" s="424"/>
      <c r="S117" s="423" t="e">
        <f>S94/'Dev Program'!$C$62</f>
        <v>#DIV/0!</v>
      </c>
      <c r="T117" s="424"/>
      <c r="U117" s="423" t="e">
        <f>U94/'Dev Program'!$C$62</f>
        <v>#DIV/0!</v>
      </c>
      <c r="V117" s="424"/>
      <c r="W117" s="423" t="e">
        <f>W94/'Dev Program'!$C$62</f>
        <v>#DIV/0!</v>
      </c>
      <c r="X117" s="424"/>
      <c r="Y117" s="423" t="e">
        <f>Y94/'Dev Program'!$C$62</f>
        <v>#DIV/0!</v>
      </c>
      <c r="Z117" s="424"/>
      <c r="AA117" s="423" t="e">
        <f>AA94/'Dev Program'!$C$62</f>
        <v>#DIV/0!</v>
      </c>
      <c r="AB117" s="424"/>
      <c r="AC117" s="423" t="e">
        <f>AC94/'Dev Program'!$C$62</f>
        <v>#DIV/0!</v>
      </c>
      <c r="AD117" s="424"/>
      <c r="AE117" s="423" t="e">
        <f>AE94/'Dev Program'!$C$62</f>
        <v>#DIV/0!</v>
      </c>
      <c r="AF117" s="424"/>
      <c r="AG117" s="423" t="e">
        <f>AG94/'Dev Program'!$C$62</f>
        <v>#DIV/0!</v>
      </c>
      <c r="AH117" s="424"/>
      <c r="AI117" s="423" t="e">
        <f>AI94/'Dev Program'!$C$62</f>
        <v>#DIV/0!</v>
      </c>
      <c r="AJ117" s="424"/>
      <c r="AK117" s="423" t="e">
        <f>AK94/'Dev Program'!$C$62</f>
        <v>#DIV/0!</v>
      </c>
      <c r="AL117" s="424"/>
      <c r="AM117" s="423" t="e">
        <f>AM94/'Dev Program'!$C$62</f>
        <v>#DIV/0!</v>
      </c>
      <c r="AN117" s="424"/>
      <c r="AO117" s="423" t="e">
        <f>AO94/'Dev Program'!$C$62</f>
        <v>#DIV/0!</v>
      </c>
      <c r="AP117" s="424"/>
      <c r="AQ117" s="423" t="e">
        <f>AQ94/'Dev Program'!$C$62</f>
        <v>#DIV/0!</v>
      </c>
      <c r="AR117" s="424"/>
      <c r="AS117" s="423" t="e">
        <f>AS94/'Dev Program'!$C$62</f>
        <v>#DIV/0!</v>
      </c>
      <c r="AT117" s="424"/>
      <c r="AU117" s="423" t="e">
        <f>AU94/'Dev Program'!$C$62</f>
        <v>#DIV/0!</v>
      </c>
      <c r="AV117" s="424"/>
      <c r="AW117" s="423" t="e">
        <f>AW94/'Dev Program'!$C$62</f>
        <v>#DIV/0!</v>
      </c>
      <c r="AX117" s="424"/>
    </row>
    <row r="118" spans="2:50" s="19" customFormat="1" ht="15" customHeight="1" x14ac:dyDescent="0.2">
      <c r="B118" s="70" t="s">
        <v>293</v>
      </c>
      <c r="C118" s="70"/>
      <c r="D118" s="70"/>
      <c r="E118" s="70"/>
      <c r="F118" s="565"/>
      <c r="G118" s="70"/>
      <c r="H118" s="513"/>
      <c r="I118" s="513"/>
      <c r="J118" s="70"/>
      <c r="K118" s="423" t="e">
        <f>K101/'Dev Program'!$C$62</f>
        <v>#DIV/0!</v>
      </c>
      <c r="L118" s="424"/>
      <c r="M118" s="423" t="e">
        <f>M101/'Dev Program'!$C$62</f>
        <v>#DIV/0!</v>
      </c>
      <c r="N118" s="424"/>
      <c r="O118" s="423" t="e">
        <f>O101/'Dev Program'!$C$62</f>
        <v>#DIV/0!</v>
      </c>
      <c r="P118" s="424"/>
      <c r="Q118" s="423" t="e">
        <f>Q101/'Dev Program'!$C$62</f>
        <v>#DIV/0!</v>
      </c>
      <c r="R118" s="424"/>
      <c r="S118" s="423" t="e">
        <f>S101/'Dev Program'!$C$62</f>
        <v>#DIV/0!</v>
      </c>
      <c r="T118" s="424"/>
      <c r="U118" s="423" t="e">
        <f>U101/'Dev Program'!$C$62</f>
        <v>#DIV/0!</v>
      </c>
      <c r="V118" s="424"/>
      <c r="W118" s="423" t="e">
        <f>W101/'Dev Program'!$C$62</f>
        <v>#DIV/0!</v>
      </c>
      <c r="X118" s="424"/>
      <c r="Y118" s="423" t="e">
        <f>Y101/'Dev Program'!$C$62</f>
        <v>#DIV/0!</v>
      </c>
      <c r="Z118" s="424"/>
      <c r="AA118" s="423" t="e">
        <f>AA101/'Dev Program'!$C$62</f>
        <v>#DIV/0!</v>
      </c>
      <c r="AB118" s="424"/>
      <c r="AC118" s="423" t="e">
        <f>AC101/'Dev Program'!$C$62</f>
        <v>#DIV/0!</v>
      </c>
      <c r="AD118" s="424"/>
      <c r="AE118" s="423" t="e">
        <f>AE101/'Dev Program'!$C$62</f>
        <v>#DIV/0!</v>
      </c>
      <c r="AF118" s="424"/>
      <c r="AG118" s="423" t="e">
        <f>AG101/'Dev Program'!$C$62</f>
        <v>#DIV/0!</v>
      </c>
      <c r="AH118" s="424"/>
      <c r="AI118" s="423" t="e">
        <f>AI101/'Dev Program'!$C$62</f>
        <v>#DIV/0!</v>
      </c>
      <c r="AJ118" s="424"/>
      <c r="AK118" s="423" t="e">
        <f>AK101/'Dev Program'!$C$62</f>
        <v>#DIV/0!</v>
      </c>
      <c r="AL118" s="424"/>
      <c r="AM118" s="423" t="e">
        <f>AM101/'Dev Program'!$C$62</f>
        <v>#DIV/0!</v>
      </c>
      <c r="AN118" s="424"/>
      <c r="AO118" s="423" t="e">
        <f>AO101/'Dev Program'!$C$62</f>
        <v>#DIV/0!</v>
      </c>
      <c r="AP118" s="424"/>
      <c r="AQ118" s="423" t="e">
        <f>AQ101/'Dev Program'!$C$62</f>
        <v>#DIV/0!</v>
      </c>
      <c r="AR118" s="424"/>
      <c r="AS118" s="423" t="e">
        <f>AS101/'Dev Program'!$C$62</f>
        <v>#DIV/0!</v>
      </c>
      <c r="AT118" s="424"/>
      <c r="AU118" s="423" t="e">
        <f>AU101/'Dev Program'!$C$62</f>
        <v>#DIV/0!</v>
      </c>
      <c r="AV118" s="424"/>
      <c r="AW118" s="423" t="e">
        <f>AW101/'Dev Program'!$C$62</f>
        <v>#DIV/0!</v>
      </c>
      <c r="AX118" s="424"/>
    </row>
    <row r="119" spans="2:50" s="19" customFormat="1" ht="15" customHeight="1" x14ac:dyDescent="0.2">
      <c r="B119" s="70" t="s">
        <v>294</v>
      </c>
      <c r="C119" s="70"/>
      <c r="D119" s="70"/>
      <c r="E119" s="70"/>
      <c r="F119" s="565"/>
      <c r="G119" s="70"/>
      <c r="H119" s="513"/>
      <c r="I119" s="513"/>
      <c r="J119" s="70"/>
      <c r="K119" s="423" t="e">
        <f>K103/'Dev Program'!$C$62</f>
        <v>#DIV/0!</v>
      </c>
      <c r="L119" s="424"/>
      <c r="M119" s="423" t="e">
        <f>M103/'Dev Program'!$C$62</f>
        <v>#DIV/0!</v>
      </c>
      <c r="N119" s="424"/>
      <c r="O119" s="423" t="e">
        <f>O103/'Dev Program'!$C$62</f>
        <v>#DIV/0!</v>
      </c>
      <c r="P119" s="424"/>
      <c r="Q119" s="423" t="e">
        <f>Q103/'Dev Program'!$C$62</f>
        <v>#DIV/0!</v>
      </c>
      <c r="R119" s="424"/>
      <c r="S119" s="423" t="e">
        <f>S103/'Dev Program'!$C$62</f>
        <v>#DIV/0!</v>
      </c>
      <c r="T119" s="424"/>
      <c r="U119" s="423" t="e">
        <f>U103/'Dev Program'!$C$62</f>
        <v>#DIV/0!</v>
      </c>
      <c r="V119" s="424"/>
      <c r="W119" s="423" t="e">
        <f>W103/'Dev Program'!$C$62</f>
        <v>#DIV/0!</v>
      </c>
      <c r="X119" s="424"/>
      <c r="Y119" s="423" t="e">
        <f>Y103/'Dev Program'!$C$62</f>
        <v>#DIV/0!</v>
      </c>
      <c r="Z119" s="424"/>
      <c r="AA119" s="423" t="e">
        <f>AA103/'Dev Program'!$C$62</f>
        <v>#DIV/0!</v>
      </c>
      <c r="AB119" s="424"/>
      <c r="AC119" s="423" t="e">
        <f>AC103/'Dev Program'!$C$62</f>
        <v>#DIV/0!</v>
      </c>
      <c r="AD119" s="424"/>
      <c r="AE119" s="423" t="e">
        <f>AE103/'Dev Program'!$C$62</f>
        <v>#DIV/0!</v>
      </c>
      <c r="AF119" s="424"/>
      <c r="AG119" s="423" t="e">
        <f>AG103/'Dev Program'!$C$62</f>
        <v>#DIV/0!</v>
      </c>
      <c r="AH119" s="424"/>
      <c r="AI119" s="423" t="e">
        <f>AI103/'Dev Program'!$C$62</f>
        <v>#DIV/0!</v>
      </c>
      <c r="AJ119" s="424"/>
      <c r="AK119" s="423" t="e">
        <f>AK103/'Dev Program'!$C$62</f>
        <v>#DIV/0!</v>
      </c>
      <c r="AL119" s="424"/>
      <c r="AM119" s="423" t="e">
        <f>AM103/'Dev Program'!$C$62</f>
        <v>#DIV/0!</v>
      </c>
      <c r="AN119" s="424"/>
      <c r="AO119" s="423" t="e">
        <f>AO103/'Dev Program'!$C$62</f>
        <v>#DIV/0!</v>
      </c>
      <c r="AP119" s="424"/>
      <c r="AQ119" s="423" t="e">
        <f>AQ103/'Dev Program'!$C$62</f>
        <v>#DIV/0!</v>
      </c>
      <c r="AR119" s="424"/>
      <c r="AS119" s="423" t="e">
        <f>AS103/'Dev Program'!$C$62</f>
        <v>#DIV/0!</v>
      </c>
      <c r="AT119" s="424"/>
      <c r="AU119" s="423" t="e">
        <f>AU103/'Dev Program'!$C$62</f>
        <v>#DIV/0!</v>
      </c>
      <c r="AV119" s="424"/>
      <c r="AW119" s="423" t="e">
        <f>AW103/'Dev Program'!$C$62</f>
        <v>#DIV/0!</v>
      </c>
      <c r="AX119" s="424"/>
    </row>
    <row r="120" spans="2:50" s="19" customFormat="1" ht="15" customHeight="1" x14ac:dyDescent="0.2">
      <c r="B120" s="70" t="s">
        <v>295</v>
      </c>
      <c r="C120" s="70"/>
      <c r="D120" s="70"/>
      <c r="E120" s="70"/>
      <c r="F120" s="565"/>
      <c r="G120" s="70"/>
      <c r="H120" s="513"/>
      <c r="I120" s="513"/>
      <c r="J120" s="70"/>
      <c r="K120" s="423" t="e">
        <f>K105/'Dev Program'!$C$62</f>
        <v>#DIV/0!</v>
      </c>
      <c r="L120" s="424"/>
      <c r="M120" s="423" t="e">
        <f>M105/'Dev Program'!$C$62</f>
        <v>#DIV/0!</v>
      </c>
      <c r="N120" s="424"/>
      <c r="O120" s="423" t="e">
        <f>O105/'Dev Program'!$C$62</f>
        <v>#DIV/0!</v>
      </c>
      <c r="P120" s="424"/>
      <c r="Q120" s="423" t="e">
        <f>Q105/'Dev Program'!$C$62</f>
        <v>#DIV/0!</v>
      </c>
      <c r="R120" s="424"/>
      <c r="S120" s="423" t="e">
        <f>S105/'Dev Program'!$C$62</f>
        <v>#DIV/0!</v>
      </c>
      <c r="T120" s="424"/>
      <c r="U120" s="423" t="e">
        <f>U105/'Dev Program'!$C$62</f>
        <v>#DIV/0!</v>
      </c>
      <c r="V120" s="424"/>
      <c r="W120" s="423" t="e">
        <f>W105/'Dev Program'!$C$62</f>
        <v>#DIV/0!</v>
      </c>
      <c r="X120" s="424"/>
      <c r="Y120" s="423" t="e">
        <f>Y105/'Dev Program'!$C$62</f>
        <v>#DIV/0!</v>
      </c>
      <c r="Z120" s="424"/>
      <c r="AA120" s="423" t="e">
        <f>AA105/'Dev Program'!$C$62</f>
        <v>#DIV/0!</v>
      </c>
      <c r="AB120" s="424"/>
      <c r="AC120" s="423" t="e">
        <f>AC105/'Dev Program'!$C$62</f>
        <v>#DIV/0!</v>
      </c>
      <c r="AD120" s="424"/>
      <c r="AE120" s="423" t="e">
        <f>AE105/'Dev Program'!$C$62</f>
        <v>#DIV/0!</v>
      </c>
      <c r="AF120" s="424"/>
      <c r="AG120" s="423" t="e">
        <f>AG105/'Dev Program'!$C$62</f>
        <v>#DIV/0!</v>
      </c>
      <c r="AH120" s="424"/>
      <c r="AI120" s="423" t="e">
        <f>AI105/'Dev Program'!$C$62</f>
        <v>#DIV/0!</v>
      </c>
      <c r="AJ120" s="424"/>
      <c r="AK120" s="423" t="e">
        <f>AK105/'Dev Program'!$C$62</f>
        <v>#DIV/0!</v>
      </c>
      <c r="AL120" s="424"/>
      <c r="AM120" s="423" t="e">
        <f>AM105/'Dev Program'!$C$62</f>
        <v>#DIV/0!</v>
      </c>
      <c r="AN120" s="424"/>
      <c r="AO120" s="423" t="e">
        <f>AO105/'Dev Program'!$C$62</f>
        <v>#DIV/0!</v>
      </c>
      <c r="AP120" s="424"/>
      <c r="AQ120" s="423" t="e">
        <f>AQ105/'Dev Program'!$C$62</f>
        <v>#DIV/0!</v>
      </c>
      <c r="AR120" s="424"/>
      <c r="AS120" s="423" t="e">
        <f>AS105/'Dev Program'!$C$62</f>
        <v>#DIV/0!</v>
      </c>
      <c r="AT120" s="424"/>
      <c r="AU120" s="423" t="e">
        <f>AU105/'Dev Program'!$C$62</f>
        <v>#DIV/0!</v>
      </c>
      <c r="AV120" s="424"/>
      <c r="AW120" s="423" t="e">
        <f>AW105/'Dev Program'!$C$62</f>
        <v>#DIV/0!</v>
      </c>
      <c r="AX120" s="424"/>
    </row>
    <row r="121" spans="2:50" s="19" customFormat="1" ht="15" customHeight="1" x14ac:dyDescent="0.2">
      <c r="B121" s="71"/>
      <c r="C121" s="71"/>
      <c r="D121" s="71"/>
      <c r="E121" s="71"/>
      <c r="F121" s="566"/>
      <c r="G121" s="71"/>
      <c r="H121" s="504"/>
      <c r="I121" s="504"/>
      <c r="J121" s="71"/>
      <c r="K121" s="518" t="e">
        <f>K111/'Dev Program'!$C$62</f>
        <v>#DIV/0!</v>
      </c>
      <c r="L121" s="519"/>
      <c r="M121" s="518" t="e">
        <f>M111/'Dev Program'!$C$62</f>
        <v>#DIV/0!</v>
      </c>
      <c r="N121" s="519"/>
      <c r="O121" s="518" t="e">
        <f>O111/'Dev Program'!$C$62</f>
        <v>#DIV/0!</v>
      </c>
      <c r="P121" s="519"/>
      <c r="Q121" s="518" t="e">
        <f>Q111/'Dev Program'!$C$62</f>
        <v>#DIV/0!</v>
      </c>
      <c r="R121" s="519"/>
      <c r="S121" s="518" t="e">
        <f>S111/'Dev Program'!$C$62</f>
        <v>#DIV/0!</v>
      </c>
      <c r="T121" s="519"/>
      <c r="U121" s="518" t="e">
        <f>U111/'Dev Program'!$C$62</f>
        <v>#DIV/0!</v>
      </c>
      <c r="V121" s="519"/>
      <c r="W121" s="518" t="e">
        <f>W111/'Dev Program'!$C$62</f>
        <v>#DIV/0!</v>
      </c>
      <c r="X121" s="519"/>
      <c r="Y121" s="518" t="e">
        <f>Y111/'Dev Program'!$C$62</f>
        <v>#DIV/0!</v>
      </c>
      <c r="Z121" s="519"/>
      <c r="AA121" s="518" t="e">
        <f>AA111/'Dev Program'!$C$62</f>
        <v>#DIV/0!</v>
      </c>
      <c r="AB121" s="519"/>
      <c r="AC121" s="518" t="e">
        <f>AC111/'Dev Program'!$C$62</f>
        <v>#DIV/0!</v>
      </c>
      <c r="AD121" s="519"/>
      <c r="AE121" s="518" t="e">
        <f>AE111/'Dev Program'!$C$62</f>
        <v>#DIV/0!</v>
      </c>
      <c r="AF121" s="519"/>
      <c r="AG121" s="518" t="e">
        <f>AG111/'Dev Program'!$C$62</f>
        <v>#DIV/0!</v>
      </c>
      <c r="AH121" s="519"/>
      <c r="AI121" s="518" t="e">
        <f>AI111/'Dev Program'!$C$62</f>
        <v>#DIV/0!</v>
      </c>
      <c r="AJ121" s="519"/>
      <c r="AK121" s="518" t="e">
        <f>AK111/'Dev Program'!$C$62</f>
        <v>#DIV/0!</v>
      </c>
      <c r="AL121" s="519"/>
      <c r="AM121" s="518" t="e">
        <f>AM111/'Dev Program'!$C$62</f>
        <v>#DIV/0!</v>
      </c>
      <c r="AN121" s="519"/>
      <c r="AO121" s="518" t="e">
        <f>AO111/'Dev Program'!$C$62</f>
        <v>#DIV/0!</v>
      </c>
      <c r="AP121" s="519"/>
      <c r="AQ121" s="518" t="e">
        <f>AQ111/'Dev Program'!$C$62</f>
        <v>#DIV/0!</v>
      </c>
      <c r="AR121" s="519"/>
      <c r="AS121" s="518" t="e">
        <f>AS111/'Dev Program'!$C$62</f>
        <v>#DIV/0!</v>
      </c>
      <c r="AT121" s="519"/>
      <c r="AU121" s="518" t="e">
        <f>AU111/'Dev Program'!$C$62</f>
        <v>#DIV/0!</v>
      </c>
      <c r="AV121" s="519"/>
      <c r="AW121" s="518" t="e">
        <f>AW111/'Dev Program'!$C$62</f>
        <v>#DIV/0!</v>
      </c>
      <c r="AX121" s="519"/>
    </row>
    <row r="122" spans="2:50" s="19" customFormat="1" ht="15" customHeight="1" x14ac:dyDescent="0.2">
      <c r="C122" s="47"/>
      <c r="D122" s="47"/>
      <c r="E122" s="47"/>
      <c r="F122" s="556"/>
      <c r="G122" s="47"/>
      <c r="H122" s="493"/>
      <c r="I122" s="493"/>
      <c r="J122" s="47"/>
      <c r="K122" s="389"/>
      <c r="L122" s="83"/>
      <c r="M122" s="47"/>
      <c r="N122" s="83"/>
      <c r="O122" s="47"/>
      <c r="P122" s="83"/>
      <c r="R122" s="83"/>
      <c r="T122" s="83"/>
      <c r="V122" s="83"/>
      <c r="X122" s="83"/>
      <c r="Z122" s="83"/>
      <c r="AB122" s="83"/>
      <c r="AD122" s="83"/>
      <c r="AF122" s="83"/>
      <c r="AH122" s="83"/>
      <c r="AJ122" s="83"/>
      <c r="AL122" s="83"/>
      <c r="AN122" s="83"/>
      <c r="AP122" s="83"/>
      <c r="AR122" s="83"/>
      <c r="AT122" s="83"/>
      <c r="AV122" s="83"/>
      <c r="AX122" s="83"/>
    </row>
    <row r="123" spans="2:50" s="19" customFormat="1" ht="15" customHeight="1" x14ac:dyDescent="0.2">
      <c r="B123" s="89" t="s">
        <v>296</v>
      </c>
      <c r="C123" s="89"/>
      <c r="D123" s="89"/>
      <c r="E123" s="89"/>
      <c r="F123" s="567"/>
      <c r="G123" s="89"/>
      <c r="H123" s="505"/>
      <c r="I123" s="505"/>
      <c r="J123" s="89"/>
      <c r="K123" s="425">
        <f>SUM(K78,K114)</f>
        <v>0</v>
      </c>
      <c r="L123" s="426"/>
      <c r="M123" s="90">
        <f t="shared" ref="M123:AW123" si="858">SUM(M78,M114)</f>
        <v>0</v>
      </c>
      <c r="N123" s="426"/>
      <c r="O123" s="90">
        <f t="shared" si="858"/>
        <v>0</v>
      </c>
      <c r="P123" s="426"/>
      <c r="Q123" s="90">
        <f t="shared" si="858"/>
        <v>0</v>
      </c>
      <c r="R123" s="426"/>
      <c r="S123" s="90">
        <f t="shared" si="858"/>
        <v>0</v>
      </c>
      <c r="T123" s="426"/>
      <c r="U123" s="90">
        <f t="shared" si="858"/>
        <v>0</v>
      </c>
      <c r="V123" s="426"/>
      <c r="W123" s="90">
        <f t="shared" si="858"/>
        <v>0</v>
      </c>
      <c r="X123" s="426"/>
      <c r="Y123" s="90">
        <f t="shared" si="858"/>
        <v>0</v>
      </c>
      <c r="Z123" s="426"/>
      <c r="AA123" s="90">
        <f t="shared" si="858"/>
        <v>0</v>
      </c>
      <c r="AB123" s="426"/>
      <c r="AC123" s="90">
        <f t="shared" si="858"/>
        <v>0</v>
      </c>
      <c r="AD123" s="426"/>
      <c r="AE123" s="90">
        <f t="shared" si="858"/>
        <v>0</v>
      </c>
      <c r="AF123" s="426"/>
      <c r="AG123" s="90">
        <f t="shared" si="858"/>
        <v>0</v>
      </c>
      <c r="AH123" s="426"/>
      <c r="AI123" s="90">
        <f t="shared" si="858"/>
        <v>0</v>
      </c>
      <c r="AJ123" s="426"/>
      <c r="AK123" s="90">
        <f t="shared" si="858"/>
        <v>0</v>
      </c>
      <c r="AL123" s="426"/>
      <c r="AM123" s="90">
        <f t="shared" si="858"/>
        <v>0</v>
      </c>
      <c r="AN123" s="426"/>
      <c r="AO123" s="90">
        <f t="shared" si="858"/>
        <v>0</v>
      </c>
      <c r="AP123" s="426"/>
      <c r="AQ123" s="90">
        <f t="shared" si="858"/>
        <v>0</v>
      </c>
      <c r="AR123" s="426"/>
      <c r="AS123" s="90">
        <f t="shared" si="858"/>
        <v>0</v>
      </c>
      <c r="AT123" s="426"/>
      <c r="AU123" s="90">
        <f t="shared" si="858"/>
        <v>0</v>
      </c>
      <c r="AV123" s="426"/>
      <c r="AW123" s="90">
        <f t="shared" si="858"/>
        <v>0</v>
      </c>
      <c r="AX123" s="426"/>
    </row>
    <row r="124" spans="2:50" s="19" customFormat="1" ht="15" customHeight="1" x14ac:dyDescent="0.2">
      <c r="B124" s="91" t="s">
        <v>297</v>
      </c>
      <c r="C124" s="91"/>
      <c r="D124" s="91"/>
      <c r="E124" s="91"/>
      <c r="F124" s="568"/>
      <c r="G124" s="91"/>
      <c r="H124" s="506"/>
      <c r="I124" s="506"/>
      <c r="J124" s="91"/>
      <c r="K124" s="427" t="e">
        <f>K123/'Dev Program'!$C$62</f>
        <v>#DIV/0!</v>
      </c>
      <c r="L124" s="428"/>
      <c r="M124" s="92" t="e">
        <f>M123/'Dev Program'!$C$62</f>
        <v>#DIV/0!</v>
      </c>
      <c r="N124" s="428"/>
      <c r="O124" s="92" t="e">
        <f>O123/'Dev Program'!$C$62</f>
        <v>#DIV/0!</v>
      </c>
      <c r="P124" s="428"/>
      <c r="Q124" s="92" t="e">
        <f>Q123/'Dev Program'!$C$62</f>
        <v>#DIV/0!</v>
      </c>
      <c r="R124" s="428"/>
      <c r="S124" s="92" t="e">
        <f>S123/'Dev Program'!$C$62</f>
        <v>#DIV/0!</v>
      </c>
      <c r="T124" s="428"/>
      <c r="U124" s="92" t="e">
        <f>U123/'Dev Program'!$C$62</f>
        <v>#DIV/0!</v>
      </c>
      <c r="V124" s="428"/>
      <c r="W124" s="92" t="e">
        <f>W123/'Dev Program'!$C$62</f>
        <v>#DIV/0!</v>
      </c>
      <c r="X124" s="428"/>
      <c r="Y124" s="92" t="e">
        <f>Y123/'Dev Program'!$C$62</f>
        <v>#DIV/0!</v>
      </c>
      <c r="Z124" s="428"/>
      <c r="AA124" s="92" t="e">
        <f>AA123/'Dev Program'!$C$62</f>
        <v>#DIV/0!</v>
      </c>
      <c r="AB124" s="428"/>
      <c r="AC124" s="92" t="e">
        <f>AC123/'Dev Program'!$C$62</f>
        <v>#DIV/0!</v>
      </c>
      <c r="AD124" s="428"/>
      <c r="AE124" s="92" t="e">
        <f>AE123/'Dev Program'!$C$62</f>
        <v>#DIV/0!</v>
      </c>
      <c r="AF124" s="428"/>
      <c r="AG124" s="92" t="e">
        <f>AG123/'Dev Program'!$C$62</f>
        <v>#DIV/0!</v>
      </c>
      <c r="AH124" s="428"/>
      <c r="AI124" s="92" t="e">
        <f>AI123/'Dev Program'!$C$62</f>
        <v>#DIV/0!</v>
      </c>
      <c r="AJ124" s="428"/>
      <c r="AK124" s="92" t="e">
        <f>AK123/'Dev Program'!$C$62</f>
        <v>#DIV/0!</v>
      </c>
      <c r="AL124" s="428"/>
      <c r="AM124" s="92" t="e">
        <f>AM123/'Dev Program'!$C$62</f>
        <v>#DIV/0!</v>
      </c>
      <c r="AN124" s="428"/>
      <c r="AO124" s="92" t="e">
        <f>AO123/'Dev Program'!$C$62</f>
        <v>#DIV/0!</v>
      </c>
      <c r="AP124" s="428"/>
      <c r="AQ124" s="92" t="e">
        <f>AQ123/'Dev Program'!$C$62</f>
        <v>#DIV/0!</v>
      </c>
      <c r="AR124" s="428"/>
      <c r="AS124" s="92" t="e">
        <f>AS123/'Dev Program'!$C$62</f>
        <v>#DIV/0!</v>
      </c>
      <c r="AT124" s="428"/>
      <c r="AU124" s="92" t="e">
        <f>AU123/'Dev Program'!$C$62</f>
        <v>#DIV/0!</v>
      </c>
      <c r="AV124" s="428"/>
      <c r="AW124" s="92" t="e">
        <f>AW123/'Dev Program'!$C$62</f>
        <v>#DIV/0!</v>
      </c>
      <c r="AX124" s="428"/>
    </row>
    <row r="125" spans="2:50" s="19" customFormat="1" ht="15" customHeight="1" thickBot="1" x14ac:dyDescent="0.25">
      <c r="C125" s="47"/>
      <c r="D125" s="47"/>
      <c r="E125" s="47"/>
      <c r="F125" s="556"/>
      <c r="G125" s="47"/>
      <c r="H125" s="493"/>
      <c r="I125" s="493"/>
      <c r="J125" s="47"/>
      <c r="K125" s="389"/>
      <c r="L125" s="83"/>
      <c r="M125" s="47"/>
      <c r="N125" s="83"/>
      <c r="O125" s="47"/>
      <c r="P125" s="83"/>
      <c r="R125" s="83"/>
      <c r="T125" s="83"/>
      <c r="V125" s="83"/>
      <c r="X125" s="83"/>
      <c r="Z125" s="83"/>
      <c r="AB125" s="83"/>
      <c r="AD125" s="83"/>
      <c r="AF125" s="83"/>
      <c r="AH125" s="83"/>
      <c r="AJ125" s="83"/>
      <c r="AL125" s="83"/>
      <c r="AN125" s="83"/>
      <c r="AP125" s="83"/>
      <c r="AR125" s="83"/>
      <c r="AT125" s="83"/>
      <c r="AV125" s="83"/>
      <c r="AX125" s="83"/>
    </row>
    <row r="126" spans="2:50" s="4" customFormat="1" ht="21" customHeight="1" x14ac:dyDescent="0.2">
      <c r="B126" s="996" t="s">
        <v>298</v>
      </c>
      <c r="C126" s="7"/>
      <c r="D126" s="7"/>
      <c r="E126" s="385"/>
      <c r="F126" s="559"/>
      <c r="G126" s="385"/>
      <c r="H126" s="502"/>
      <c r="I126" s="502"/>
      <c r="J126" s="385"/>
      <c r="K126" s="413"/>
      <c r="L126" s="414"/>
      <c r="M126" s="386"/>
      <c r="N126" s="414"/>
      <c r="O126" s="7"/>
      <c r="P126" s="414"/>
      <c r="Q126" s="7"/>
      <c r="R126" s="414"/>
      <c r="S126" s="7"/>
      <c r="T126" s="414"/>
      <c r="U126" s="7"/>
      <c r="V126" s="414"/>
      <c r="W126" s="7"/>
      <c r="X126" s="414"/>
      <c r="Y126" s="7"/>
      <c r="Z126" s="414"/>
      <c r="AA126" s="7"/>
      <c r="AB126" s="414"/>
      <c r="AC126" s="7"/>
      <c r="AD126" s="414"/>
      <c r="AE126" s="7"/>
      <c r="AF126" s="414"/>
      <c r="AG126" s="7"/>
      <c r="AH126" s="414"/>
      <c r="AI126" s="7"/>
      <c r="AJ126" s="414"/>
      <c r="AK126" s="7"/>
      <c r="AL126" s="414"/>
      <c r="AM126" s="7"/>
      <c r="AN126" s="414"/>
      <c r="AO126" s="7"/>
      <c r="AP126" s="414"/>
      <c r="AQ126" s="7"/>
      <c r="AR126" s="414"/>
      <c r="AS126" s="7"/>
      <c r="AT126" s="414"/>
      <c r="AU126" s="7"/>
      <c r="AV126" s="414"/>
      <c r="AW126" s="7"/>
      <c r="AX126" s="414"/>
    </row>
    <row r="127" spans="2:50" s="54" customFormat="1" ht="15" customHeight="1" x14ac:dyDescent="0.25">
      <c r="C127" s="47"/>
      <c r="D127" s="47"/>
      <c r="E127" s="47"/>
      <c r="F127" s="556"/>
      <c r="G127" s="47"/>
      <c r="H127" s="493"/>
      <c r="I127" s="493"/>
      <c r="J127" s="47"/>
      <c r="K127" s="389"/>
      <c r="L127" s="83"/>
      <c r="M127" s="47"/>
      <c r="N127" s="83"/>
      <c r="O127" s="47"/>
      <c r="P127" s="83"/>
      <c r="R127" s="83"/>
      <c r="T127" s="83"/>
      <c r="V127" s="83"/>
      <c r="X127" s="83"/>
      <c r="Z127" s="83"/>
      <c r="AB127" s="83"/>
      <c r="AD127" s="83"/>
      <c r="AF127" s="83"/>
      <c r="AH127" s="83"/>
      <c r="AJ127" s="83"/>
      <c r="AL127" s="83"/>
      <c r="AN127" s="83"/>
      <c r="AP127" s="83"/>
      <c r="AR127" s="83"/>
      <c r="AT127" s="83"/>
      <c r="AV127" s="83"/>
      <c r="AX127" s="83"/>
    </row>
    <row r="128" spans="2:50" s="9" customFormat="1" ht="15" customHeight="1" x14ac:dyDescent="0.25">
      <c r="B128" s="13"/>
      <c r="C128" s="10"/>
      <c r="D128" s="10"/>
      <c r="E128" s="10"/>
      <c r="F128" s="561"/>
      <c r="G128" s="10"/>
      <c r="H128" s="491"/>
      <c r="I128" s="491"/>
      <c r="J128" s="372">
        <v>0</v>
      </c>
      <c r="K128" s="387">
        <f>J128+1</f>
        <v>1</v>
      </c>
      <c r="L128" s="371"/>
      <c r="M128" s="372">
        <f>K128+1</f>
        <v>2</v>
      </c>
      <c r="N128" s="371"/>
      <c r="O128" s="372">
        <f>M128+1</f>
        <v>3</v>
      </c>
      <c r="P128" s="371"/>
      <c r="Q128" s="372">
        <f>O128+1</f>
        <v>4</v>
      </c>
      <c r="R128" s="371"/>
      <c r="S128" s="372">
        <f>Q128+1</f>
        <v>5</v>
      </c>
      <c r="T128" s="371"/>
      <c r="U128" s="372">
        <f>S128+1</f>
        <v>6</v>
      </c>
      <c r="V128" s="371"/>
      <c r="W128" s="372">
        <f>U128+1</f>
        <v>7</v>
      </c>
      <c r="X128" s="371"/>
      <c r="Y128" s="372">
        <f>W128+1</f>
        <v>8</v>
      </c>
      <c r="Z128" s="371"/>
      <c r="AA128" s="372">
        <f>Y128+1</f>
        <v>9</v>
      </c>
      <c r="AB128" s="371"/>
      <c r="AC128" s="372">
        <f>AA128+1</f>
        <v>10</v>
      </c>
      <c r="AD128" s="371"/>
      <c r="AE128" s="372">
        <f>AC128+1</f>
        <v>11</v>
      </c>
      <c r="AF128" s="371"/>
      <c r="AG128" s="372">
        <f>AE128+1</f>
        <v>12</v>
      </c>
      <c r="AH128" s="371"/>
      <c r="AI128" s="372">
        <f>AG128+1</f>
        <v>13</v>
      </c>
      <c r="AJ128" s="371"/>
      <c r="AK128" s="372">
        <f>AI128+1</f>
        <v>14</v>
      </c>
      <c r="AL128" s="371"/>
      <c r="AM128" s="372">
        <f>AK128+1</f>
        <v>15</v>
      </c>
      <c r="AN128" s="371"/>
      <c r="AO128" s="372">
        <f>AM128+1</f>
        <v>16</v>
      </c>
      <c r="AP128" s="371"/>
      <c r="AQ128" s="372">
        <f>AO128+1</f>
        <v>17</v>
      </c>
      <c r="AR128" s="371"/>
      <c r="AS128" s="372">
        <f>AQ128+1</f>
        <v>18</v>
      </c>
      <c r="AT128" s="371"/>
      <c r="AU128" s="372">
        <f>AS128+1</f>
        <v>19</v>
      </c>
      <c r="AV128" s="371"/>
      <c r="AW128" s="372">
        <f>AU128+1</f>
        <v>20</v>
      </c>
      <c r="AX128" s="371"/>
    </row>
    <row r="129" spans="2:53" s="54" customFormat="1" ht="15" customHeight="1" x14ac:dyDescent="0.25">
      <c r="B129" s="93" t="s">
        <v>299</v>
      </c>
      <c r="C129" s="46"/>
      <c r="D129" s="46"/>
      <c r="E129" s="46"/>
      <c r="F129" s="569"/>
      <c r="G129" s="46"/>
      <c r="H129" s="492"/>
      <c r="I129" s="492"/>
      <c r="J129" s="46"/>
      <c r="K129" s="95">
        <f t="shared" ref="K129" si="859">K105</f>
        <v>0</v>
      </c>
      <c r="L129" s="429"/>
      <c r="M129" s="95">
        <f t="shared" ref="M129:AW129" si="860">M105</f>
        <v>0</v>
      </c>
      <c r="N129" s="429"/>
      <c r="O129" s="95">
        <f t="shared" si="860"/>
        <v>0</v>
      </c>
      <c r="P129" s="429"/>
      <c r="Q129" s="95">
        <f t="shared" si="860"/>
        <v>0</v>
      </c>
      <c r="R129" s="429"/>
      <c r="S129" s="95">
        <f t="shared" si="860"/>
        <v>0</v>
      </c>
      <c r="T129" s="429"/>
      <c r="U129" s="95">
        <f t="shared" si="860"/>
        <v>0</v>
      </c>
      <c r="V129" s="429"/>
      <c r="W129" s="95">
        <f t="shared" si="860"/>
        <v>0</v>
      </c>
      <c r="X129" s="429"/>
      <c r="Y129" s="95">
        <f t="shared" si="860"/>
        <v>0</v>
      </c>
      <c r="Z129" s="429"/>
      <c r="AA129" s="95">
        <f t="shared" si="860"/>
        <v>0</v>
      </c>
      <c r="AB129" s="429"/>
      <c r="AC129" s="95">
        <f t="shared" si="860"/>
        <v>0</v>
      </c>
      <c r="AD129" s="429"/>
      <c r="AE129" s="95">
        <f t="shared" si="860"/>
        <v>0</v>
      </c>
      <c r="AF129" s="429"/>
      <c r="AG129" s="95">
        <f t="shared" si="860"/>
        <v>0</v>
      </c>
      <c r="AH129" s="429"/>
      <c r="AI129" s="95">
        <f t="shared" si="860"/>
        <v>0</v>
      </c>
      <c r="AJ129" s="429"/>
      <c r="AK129" s="95">
        <f t="shared" si="860"/>
        <v>0</v>
      </c>
      <c r="AL129" s="429"/>
      <c r="AM129" s="95">
        <f t="shared" si="860"/>
        <v>0</v>
      </c>
      <c r="AN129" s="429"/>
      <c r="AO129" s="95">
        <f t="shared" si="860"/>
        <v>0</v>
      </c>
      <c r="AP129" s="429"/>
      <c r="AQ129" s="95">
        <f t="shared" si="860"/>
        <v>0</v>
      </c>
      <c r="AR129" s="429"/>
      <c r="AS129" s="95">
        <f t="shared" si="860"/>
        <v>0</v>
      </c>
      <c r="AT129" s="429"/>
      <c r="AU129" s="95">
        <f t="shared" si="860"/>
        <v>0</v>
      </c>
      <c r="AV129" s="429"/>
      <c r="AW129" s="95">
        <f t="shared" si="860"/>
        <v>0</v>
      </c>
      <c r="AX129" s="429"/>
      <c r="AY129" s="84"/>
      <c r="AZ129" s="84"/>
      <c r="BA129" s="84"/>
    </row>
    <row r="130" spans="2:53" s="527" customFormat="1" ht="15" customHeight="1" x14ac:dyDescent="0.25">
      <c r="B130" s="529" t="s">
        <v>300</v>
      </c>
      <c r="C130" s="530"/>
      <c r="D130" s="530"/>
      <c r="E130" s="530"/>
      <c r="F130" s="569"/>
      <c r="G130" s="530"/>
      <c r="H130" s="531"/>
      <c r="I130" s="531"/>
      <c r="J130" s="530"/>
      <c r="K130" s="535" t="str">
        <f>IFERROR(-K$131/K$129,"")</f>
        <v/>
      </c>
      <c r="L130" s="528"/>
      <c r="M130" s="535" t="str">
        <f t="shared" ref="M130" si="861">IFERROR(-M$131/M$129,"")</f>
        <v/>
      </c>
      <c r="N130" s="528"/>
      <c r="O130" s="535" t="str">
        <f t="shared" ref="O130" si="862">IFERROR(-O$131/O$129,"")</f>
        <v/>
      </c>
      <c r="P130" s="528"/>
      <c r="Q130" s="535" t="str">
        <f t="shared" ref="Q130" si="863">IFERROR(-Q$131/Q$129,"")</f>
        <v/>
      </c>
      <c r="R130" s="528"/>
      <c r="S130" s="535" t="str">
        <f t="shared" ref="S130" si="864">IFERROR(-S$131/S$129,"")</f>
        <v/>
      </c>
      <c r="T130" s="528"/>
      <c r="U130" s="535" t="str">
        <f t="shared" ref="U130" si="865">IFERROR(-U$131/U$129,"")</f>
        <v/>
      </c>
      <c r="V130" s="528"/>
      <c r="W130" s="535" t="str">
        <f t="shared" ref="W130" si="866">IFERROR(-W$131/W$129,"")</f>
        <v/>
      </c>
      <c r="X130" s="528"/>
      <c r="Y130" s="535" t="str">
        <f t="shared" ref="Y130" si="867">IFERROR(-Y$131/Y$129,"")</f>
        <v/>
      </c>
      <c r="Z130" s="528"/>
      <c r="AA130" s="535" t="str">
        <f t="shared" ref="AA130" si="868">IFERROR(-AA$131/AA$129,"")</f>
        <v/>
      </c>
      <c r="AB130" s="528"/>
      <c r="AC130" s="535" t="str">
        <f t="shared" ref="AC130" si="869">IFERROR(-AC$131/AC$129,"")</f>
        <v/>
      </c>
      <c r="AD130" s="528"/>
      <c r="AE130" s="535" t="str">
        <f t="shared" ref="AE130" si="870">IFERROR(-AE$131/AE$129,"")</f>
        <v/>
      </c>
      <c r="AF130" s="528"/>
      <c r="AG130" s="535" t="str">
        <f t="shared" ref="AG130" si="871">IFERROR(-AG$131/AG$129,"")</f>
        <v/>
      </c>
      <c r="AH130" s="528"/>
      <c r="AI130" s="535" t="str">
        <f t="shared" ref="AI130" si="872">IFERROR(-AI$131/AI$129,"")</f>
        <v/>
      </c>
      <c r="AJ130" s="528"/>
      <c r="AK130" s="535" t="str">
        <f t="shared" ref="AK130" si="873">IFERROR(-AK$131/AK$129,"")</f>
        <v/>
      </c>
      <c r="AL130" s="528"/>
      <c r="AM130" s="535" t="str">
        <f t="shared" ref="AM130" si="874">IFERROR(-AM$131/AM$129,"")</f>
        <v/>
      </c>
      <c r="AN130" s="528"/>
      <c r="AO130" s="535" t="str">
        <f t="shared" ref="AO130" si="875">IFERROR(-AO$131/AO$129,"")</f>
        <v/>
      </c>
      <c r="AP130" s="528"/>
      <c r="AQ130" s="535" t="str">
        <f t="shared" ref="AQ130" si="876">IFERROR(-AQ$131/AQ$129,"")</f>
        <v/>
      </c>
      <c r="AR130" s="528"/>
      <c r="AS130" s="535" t="str">
        <f t="shared" ref="AS130" si="877">IFERROR(-AS$131/AS$129,"")</f>
        <v/>
      </c>
      <c r="AT130" s="528"/>
      <c r="AU130" s="535" t="str">
        <f t="shared" ref="AU130" si="878">IFERROR(-AU$131/AU$129,"")</f>
        <v/>
      </c>
      <c r="AV130" s="528"/>
      <c r="AW130" s="535" t="str">
        <f t="shared" ref="AW130" si="879">IFERROR(-AW$131/AW$129,"")</f>
        <v/>
      </c>
      <c r="AX130" s="528"/>
    </row>
    <row r="131" spans="2:53" s="526" customFormat="1" ht="15" customHeight="1" x14ac:dyDescent="0.25">
      <c r="B131" s="532" t="s">
        <v>301</v>
      </c>
      <c r="C131" s="533"/>
      <c r="D131" s="533"/>
      <c r="E131" s="533"/>
      <c r="F131" s="570"/>
      <c r="G131" s="533"/>
      <c r="H131" s="533"/>
      <c r="I131" s="533"/>
      <c r="J131" s="533"/>
      <c r="K131" s="897">
        <f>-K129*0.9</f>
        <v>0</v>
      </c>
      <c r="L131" s="534"/>
      <c r="M131" s="897">
        <f>-M129*0.9</f>
        <v>0</v>
      </c>
      <c r="N131" s="534"/>
      <c r="O131" s="897">
        <f t="shared" ref="O131" si="880">-O129*0.9</f>
        <v>0</v>
      </c>
      <c r="P131" s="534"/>
      <c r="Q131" s="897">
        <f t="shared" ref="Q131" si="881">-Q129*0.9</f>
        <v>0</v>
      </c>
      <c r="R131" s="534"/>
      <c r="S131" s="897">
        <f t="shared" ref="S131" si="882">-S129*0.9</f>
        <v>0</v>
      </c>
      <c r="T131" s="534"/>
      <c r="U131" s="897">
        <f t="shared" ref="U131" si="883">-U129*0.9</f>
        <v>0</v>
      </c>
      <c r="V131" s="534"/>
      <c r="W131" s="897">
        <f>-W129*0.75</f>
        <v>0</v>
      </c>
      <c r="X131" s="534"/>
      <c r="Y131" s="897">
        <f t="shared" ref="Y131" si="884">-Y129*0.75</f>
        <v>0</v>
      </c>
      <c r="Z131" s="534"/>
      <c r="AA131" s="897">
        <f t="shared" ref="AA131" si="885">-AA129*0.75</f>
        <v>0</v>
      </c>
      <c r="AB131" s="534"/>
      <c r="AC131" s="897">
        <f t="shared" ref="AC131" si="886">-AC129*0.75</f>
        <v>0</v>
      </c>
      <c r="AD131" s="534"/>
      <c r="AE131" s="897">
        <f t="shared" ref="AE131" si="887">-AE129*0.75</f>
        <v>0</v>
      </c>
      <c r="AF131" s="534"/>
      <c r="AG131" s="897">
        <f>AG129*0.5</f>
        <v>0</v>
      </c>
      <c r="AH131" s="534"/>
      <c r="AI131" s="897">
        <f>AI129*0.5</f>
        <v>0</v>
      </c>
      <c r="AJ131" s="534"/>
      <c r="AK131" s="897">
        <f>AK129*0.5</f>
        <v>0</v>
      </c>
      <c r="AL131" s="534"/>
      <c r="AM131" s="897">
        <f>AM129*0.5</f>
        <v>0</v>
      </c>
      <c r="AN131" s="534"/>
      <c r="AO131" s="897">
        <f>AO129*0.5</f>
        <v>0</v>
      </c>
      <c r="AP131" s="534"/>
      <c r="AQ131" s="897"/>
      <c r="AR131" s="534"/>
      <c r="AS131" s="897"/>
      <c r="AT131" s="534"/>
      <c r="AU131" s="897"/>
      <c r="AV131" s="534"/>
      <c r="AW131" s="897"/>
      <c r="AX131" s="534"/>
    </row>
    <row r="132" spans="2:53" s="54" customFormat="1" ht="15" customHeight="1" x14ac:dyDescent="0.25">
      <c r="B132" s="96" t="s">
        <v>302</v>
      </c>
      <c r="C132" s="97"/>
      <c r="D132" s="97"/>
      <c r="E132" s="97"/>
      <c r="F132" s="571"/>
      <c r="G132" s="97"/>
      <c r="H132" s="507"/>
      <c r="I132" s="507"/>
      <c r="J132" s="47"/>
      <c r="K132" s="98">
        <f>K129+K131</f>
        <v>0</v>
      </c>
      <c r="L132" s="430"/>
      <c r="M132" s="98">
        <f t="shared" ref="M132" si="888">M129+M131</f>
        <v>0</v>
      </c>
      <c r="N132" s="430"/>
      <c r="O132" s="98">
        <f t="shared" ref="O132" si="889">O129+O131</f>
        <v>0</v>
      </c>
      <c r="P132" s="430"/>
      <c r="Q132" s="98">
        <f t="shared" ref="Q132" si="890">Q129+Q131</f>
        <v>0</v>
      </c>
      <c r="R132" s="430"/>
      <c r="S132" s="98">
        <f t="shared" ref="S132" si="891">S129+S131</f>
        <v>0</v>
      </c>
      <c r="T132" s="430"/>
      <c r="U132" s="98">
        <f t="shared" ref="U132" si="892">U129+U131</f>
        <v>0</v>
      </c>
      <c r="V132" s="430"/>
      <c r="W132" s="98">
        <f t="shared" ref="W132" si="893">W129+W131</f>
        <v>0</v>
      </c>
      <c r="X132" s="430"/>
      <c r="Y132" s="98">
        <f t="shared" ref="Y132" si="894">Y129+Y131</f>
        <v>0</v>
      </c>
      <c r="Z132" s="430"/>
      <c r="AA132" s="98">
        <f t="shared" ref="AA132" si="895">AA129+AA131</f>
        <v>0</v>
      </c>
      <c r="AB132" s="430"/>
      <c r="AC132" s="98">
        <f t="shared" ref="AC132" si="896">AC129+AC131</f>
        <v>0</v>
      </c>
      <c r="AD132" s="430"/>
      <c r="AE132" s="98">
        <f t="shared" ref="AE132" si="897">AE129+AE131</f>
        <v>0</v>
      </c>
      <c r="AF132" s="430"/>
      <c r="AG132" s="98">
        <f t="shared" ref="AG132" si="898">AG129+AG131</f>
        <v>0</v>
      </c>
      <c r="AH132" s="430"/>
      <c r="AI132" s="98">
        <f t="shared" ref="AI132" si="899">AI129+AI131</f>
        <v>0</v>
      </c>
      <c r="AJ132" s="430"/>
      <c r="AK132" s="98">
        <f t="shared" ref="AK132" si="900">AK129+AK131</f>
        <v>0</v>
      </c>
      <c r="AL132" s="430"/>
      <c r="AM132" s="98">
        <f t="shared" ref="AM132" si="901">AM129+AM131</f>
        <v>0</v>
      </c>
      <c r="AN132" s="430"/>
      <c r="AO132" s="98">
        <f t="shared" ref="AO132" si="902">AO129+AO131</f>
        <v>0</v>
      </c>
      <c r="AP132" s="430"/>
      <c r="AQ132" s="98">
        <f t="shared" ref="AQ132" si="903">AQ129+AQ131</f>
        <v>0</v>
      </c>
      <c r="AR132" s="430"/>
      <c r="AS132" s="98">
        <f t="shared" ref="AS132" si="904">AS129+AS131</f>
        <v>0</v>
      </c>
      <c r="AT132" s="430"/>
      <c r="AU132" s="98">
        <f t="shared" ref="AU132" si="905">AU129+AU131</f>
        <v>0</v>
      </c>
      <c r="AV132" s="430"/>
      <c r="AW132" s="98">
        <f t="shared" ref="AW132" si="906">AW129+AW131</f>
        <v>0</v>
      </c>
      <c r="AX132" s="430"/>
    </row>
    <row r="133" spans="2:53" s="54" customFormat="1" ht="15" customHeight="1" x14ac:dyDescent="0.25">
      <c r="B133" s="77" t="s">
        <v>303</v>
      </c>
      <c r="C133" s="895">
        <v>0.08</v>
      </c>
      <c r="D133" s="77" t="s">
        <v>304</v>
      </c>
      <c r="E133" s="77"/>
      <c r="F133" s="550"/>
      <c r="G133" s="77"/>
      <c r="H133" s="443"/>
      <c r="I133" s="493"/>
      <c r="J133" s="525">
        <f>NPV($C$133,K131:$AX131)</f>
        <v>0</v>
      </c>
      <c r="K133" s="100">
        <f>NPV($C$133,M131:$AX131)</f>
        <v>0</v>
      </c>
      <c r="L133" s="99"/>
      <c r="M133" s="100">
        <f>NPV($C$133,O131:$AX131)</f>
        <v>0</v>
      </c>
      <c r="N133" s="99"/>
      <c r="O133" s="100">
        <f>NPV($C$133,Q131:$AX131)</f>
        <v>0</v>
      </c>
      <c r="P133" s="99"/>
      <c r="Q133" s="100">
        <f>NPV($C$133,S131:$AX131)</f>
        <v>0</v>
      </c>
      <c r="R133" s="99"/>
      <c r="S133" s="100">
        <f>NPV($C$133,U131:$AX131)</f>
        <v>0</v>
      </c>
      <c r="T133" s="99"/>
      <c r="U133" s="100">
        <f>NPV($C$133,W131:$AX131)</f>
        <v>0</v>
      </c>
      <c r="V133" s="99"/>
      <c r="W133" s="100">
        <f>NPV($C$133,Y131:$AX131)</f>
        <v>0</v>
      </c>
      <c r="X133" s="99"/>
      <c r="Y133" s="100">
        <f>NPV($C$133,AA131:$AX131)</f>
        <v>0</v>
      </c>
      <c r="Z133" s="99"/>
      <c r="AA133" s="100">
        <f>NPV($C$133,AC131:$AX131)</f>
        <v>0</v>
      </c>
      <c r="AB133" s="99"/>
      <c r="AC133" s="100">
        <f>NPV($C$133,AE131:$AX131)</f>
        <v>0</v>
      </c>
      <c r="AD133" s="99"/>
      <c r="AE133" s="100">
        <f>NPV($C$133,AG131:$AX131)</f>
        <v>0</v>
      </c>
      <c r="AF133" s="99"/>
      <c r="AG133" s="100">
        <f>NPV($C$133,AI131:$AX131)</f>
        <v>0</v>
      </c>
      <c r="AH133" s="99"/>
      <c r="AI133" s="100">
        <f>NPV($C$133,AK131:$AX131)</f>
        <v>0</v>
      </c>
      <c r="AJ133" s="99"/>
      <c r="AK133" s="100">
        <f>NPV($C$133,AM131:$AX131)</f>
        <v>0</v>
      </c>
      <c r="AL133" s="99"/>
      <c r="AM133" s="100">
        <f>NPV($C$133,AO131:$AX131)</f>
        <v>0</v>
      </c>
      <c r="AN133" s="99"/>
      <c r="AO133" s="100">
        <f>NPV($C$133,AQ131:$AX131)</f>
        <v>0</v>
      </c>
      <c r="AP133" s="99"/>
      <c r="AQ133" s="100">
        <f>NPV($C$133,AS131:$AX131)</f>
        <v>0</v>
      </c>
      <c r="AR133" s="99"/>
      <c r="AS133" s="100">
        <f>NPV($C$133,AU131:$AX131)</f>
        <v>0</v>
      </c>
      <c r="AT133" s="99"/>
      <c r="AU133" s="100">
        <f>NPV($C$133,AW131:$AX131)</f>
        <v>0</v>
      </c>
      <c r="AV133" s="99"/>
      <c r="AW133" s="100">
        <f>NPV($C$133,$AX131:AY131)</f>
        <v>0</v>
      </c>
      <c r="AX133" s="99"/>
    </row>
    <row r="134" spans="2:53" s="54" customFormat="1" ht="15" customHeight="1" x14ac:dyDescent="0.25">
      <c r="C134" s="47"/>
      <c r="D134" s="47"/>
      <c r="E134" s="47"/>
      <c r="F134" s="556"/>
      <c r="G134" s="47"/>
      <c r="H134" s="493"/>
      <c r="I134" s="493"/>
      <c r="J134" s="841" t="str">
        <f>IF(J133&gt;0,"CHECK PAYGO TIF LOAN SIZING","")</f>
        <v/>
      </c>
      <c r="K134" s="389"/>
      <c r="L134" s="83"/>
      <c r="M134" s="47"/>
      <c r="N134" s="83"/>
      <c r="O134" s="47"/>
      <c r="P134" s="83"/>
      <c r="R134" s="83"/>
      <c r="T134" s="83"/>
      <c r="V134" s="83"/>
      <c r="X134" s="83"/>
      <c r="Z134" s="83"/>
      <c r="AB134" s="83"/>
      <c r="AD134" s="83"/>
      <c r="AF134" s="83"/>
      <c r="AH134" s="83"/>
      <c r="AJ134" s="83"/>
      <c r="AL134" s="83"/>
      <c r="AN134" s="83"/>
      <c r="AP134" s="83"/>
      <c r="AR134" s="83"/>
      <c r="AT134" s="83"/>
      <c r="AV134" s="83"/>
      <c r="AX134" s="83"/>
    </row>
    <row r="135" spans="2:53" s="19" customFormat="1" ht="15" customHeight="1" x14ac:dyDescent="0.2">
      <c r="B135" s="101" t="s">
        <v>305</v>
      </c>
      <c r="C135" s="101"/>
      <c r="D135" s="101"/>
      <c r="E135" s="101"/>
      <c r="F135" s="572"/>
      <c r="G135" s="101"/>
      <c r="H135" s="508"/>
      <c r="I135" s="508"/>
      <c r="J135" s="101"/>
      <c r="K135" s="102">
        <f>SUM(K123,K131)</f>
        <v>0</v>
      </c>
      <c r="L135" s="431"/>
      <c r="M135" s="102">
        <f>SUM(M123,M131)</f>
        <v>0</v>
      </c>
      <c r="N135" s="431"/>
      <c r="O135" s="102">
        <f t="shared" ref="O135" si="907">SUM(O123,O131)</f>
        <v>0</v>
      </c>
      <c r="P135" s="431"/>
      <c r="Q135" s="102">
        <f t="shared" ref="Q135" si="908">SUM(Q123,Q131)</f>
        <v>0</v>
      </c>
      <c r="R135" s="431"/>
      <c r="S135" s="102">
        <f t="shared" ref="S135" si="909">SUM(S123,S131)</f>
        <v>0</v>
      </c>
      <c r="T135" s="431"/>
      <c r="U135" s="102">
        <f t="shared" ref="U135" si="910">SUM(U123,U131)</f>
        <v>0</v>
      </c>
      <c r="V135" s="431"/>
      <c r="W135" s="102">
        <f t="shared" ref="W135" si="911">SUM(W123,W131)</f>
        <v>0</v>
      </c>
      <c r="X135" s="431"/>
      <c r="Y135" s="102">
        <f t="shared" ref="Y135" si="912">SUM(Y123,Y131)</f>
        <v>0</v>
      </c>
      <c r="Z135" s="431"/>
      <c r="AA135" s="102">
        <f t="shared" ref="AA135" si="913">SUM(AA123,AA131)</f>
        <v>0</v>
      </c>
      <c r="AB135" s="431"/>
      <c r="AC135" s="102">
        <f t="shared" ref="AC135" si="914">SUM(AC123,AC131)</f>
        <v>0</v>
      </c>
      <c r="AD135" s="431"/>
      <c r="AE135" s="102">
        <f t="shared" ref="AE135" si="915">SUM(AE123,AE131)</f>
        <v>0</v>
      </c>
      <c r="AF135" s="431"/>
      <c r="AG135" s="102">
        <f t="shared" ref="AG135" si="916">SUM(AG123,AG131)</f>
        <v>0</v>
      </c>
      <c r="AH135" s="431"/>
      <c r="AI135" s="102">
        <f t="shared" ref="AI135" si="917">SUM(AI123,AI131)</f>
        <v>0</v>
      </c>
      <c r="AJ135" s="431"/>
      <c r="AK135" s="102">
        <f t="shared" ref="AK135" si="918">SUM(AK123,AK131)</f>
        <v>0</v>
      </c>
      <c r="AL135" s="431"/>
      <c r="AM135" s="102">
        <f t="shared" ref="AM135" si="919">SUM(AM123,AM131)</f>
        <v>0</v>
      </c>
      <c r="AN135" s="431"/>
      <c r="AO135" s="102">
        <f t="shared" ref="AO135" si="920">SUM(AO123,AO131)</f>
        <v>0</v>
      </c>
      <c r="AP135" s="431"/>
      <c r="AQ135" s="102">
        <f t="shared" ref="AQ135" si="921">SUM(AQ123,AQ131)</f>
        <v>0</v>
      </c>
      <c r="AR135" s="431"/>
      <c r="AS135" s="102">
        <f t="shared" ref="AS135" si="922">SUM(AS123,AS131)</f>
        <v>0</v>
      </c>
      <c r="AT135" s="431"/>
      <c r="AU135" s="102">
        <f t="shared" ref="AU135" si="923">SUM(AU123,AU131)</f>
        <v>0</v>
      </c>
      <c r="AV135" s="431"/>
      <c r="AW135" s="102">
        <f t="shared" ref="AW135" si="924">SUM(AW123,AW131)</f>
        <v>0</v>
      </c>
      <c r="AX135" s="431"/>
    </row>
    <row r="136" spans="2:53" s="6" customFormat="1" ht="15" customHeight="1" x14ac:dyDescent="0.25">
      <c r="B136" s="5"/>
      <c r="C136" s="5"/>
      <c r="D136" s="5"/>
      <c r="E136" s="5"/>
      <c r="F136" s="538"/>
      <c r="G136" s="5"/>
      <c r="H136" s="489"/>
      <c r="I136" s="489"/>
      <c r="J136" s="5"/>
      <c r="K136" s="5"/>
      <c r="L136" s="5"/>
      <c r="M136" s="5"/>
      <c r="N136" s="5"/>
      <c r="O136" s="5"/>
      <c r="P136" s="5"/>
      <c r="R136" s="5"/>
      <c r="T136" s="5"/>
      <c r="V136" s="5"/>
      <c r="X136" s="5"/>
      <c r="Z136" s="5"/>
      <c r="AB136" s="5"/>
      <c r="AD136" s="5"/>
      <c r="AF136" s="5"/>
      <c r="AH136" s="5"/>
      <c r="AJ136" s="5"/>
      <c r="AL136" s="5"/>
      <c r="AN136" s="5"/>
      <c r="AP136" s="5"/>
      <c r="AR136" s="5"/>
      <c r="AT136" s="5"/>
      <c r="AV136" s="5"/>
      <c r="AX136" s="5"/>
    </row>
    <row r="137" spans="2:53" s="6" customFormat="1" ht="15" customHeight="1" x14ac:dyDescent="0.25">
      <c r="C137" s="5"/>
      <c r="D137" s="5"/>
      <c r="E137" s="5"/>
      <c r="F137" s="538"/>
      <c r="G137" s="5"/>
      <c r="H137" s="489"/>
      <c r="I137" s="489"/>
      <c r="J137" s="5"/>
      <c r="K137" s="5"/>
      <c r="L137" s="5"/>
      <c r="M137" s="5"/>
      <c r="N137" s="5"/>
      <c r="O137" s="5"/>
      <c r="P137" s="5"/>
      <c r="R137" s="5"/>
      <c r="T137" s="5"/>
      <c r="V137" s="5"/>
      <c r="X137" s="5"/>
      <c r="Z137" s="5"/>
      <c r="AB137" s="5"/>
      <c r="AD137" s="5"/>
      <c r="AF137" s="5"/>
      <c r="AH137" s="5"/>
      <c r="AJ137" s="5"/>
      <c r="AL137" s="5"/>
      <c r="AN137" s="5"/>
      <c r="AP137" s="5"/>
      <c r="AR137" s="5"/>
      <c r="AT137" s="5"/>
      <c r="AV137" s="5"/>
      <c r="AX137" s="5"/>
    </row>
    <row r="138" spans="2:53" s="6" customFormat="1" ht="15" customHeight="1" x14ac:dyDescent="0.25">
      <c r="C138" s="5"/>
      <c r="D138" s="5"/>
      <c r="E138" s="5"/>
      <c r="F138" s="538"/>
      <c r="G138" s="5"/>
      <c r="H138" s="489"/>
      <c r="I138" s="489"/>
      <c r="J138" s="5"/>
      <c r="K138" s="5"/>
      <c r="L138" s="5"/>
      <c r="M138" s="5"/>
      <c r="N138" s="5"/>
      <c r="O138" s="5"/>
      <c r="P138" s="5"/>
      <c r="R138" s="5"/>
      <c r="T138" s="5"/>
      <c r="V138" s="5"/>
      <c r="X138" s="5"/>
      <c r="Z138" s="5"/>
      <c r="AB138" s="5"/>
      <c r="AD138" s="5"/>
      <c r="AF138" s="5"/>
      <c r="AH138" s="5"/>
      <c r="AJ138" s="5"/>
      <c r="AL138" s="5"/>
      <c r="AN138" s="5"/>
      <c r="AP138" s="5"/>
      <c r="AR138" s="5"/>
      <c r="AT138" s="5"/>
      <c r="AV138" s="5"/>
      <c r="AX138" s="5"/>
    </row>
    <row r="139" spans="2:53" s="6" customFormat="1" ht="15" customHeight="1" x14ac:dyDescent="0.25">
      <c r="C139" s="5"/>
      <c r="D139" s="5"/>
      <c r="E139" s="5"/>
      <c r="F139" s="538"/>
      <c r="G139" s="5"/>
      <c r="H139" s="489"/>
      <c r="I139" s="489"/>
      <c r="J139" s="5"/>
      <c r="K139" s="5"/>
      <c r="L139" s="5"/>
      <c r="M139" s="5"/>
      <c r="N139" s="5"/>
      <c r="O139" s="5"/>
      <c r="P139" s="5"/>
      <c r="R139" s="5"/>
      <c r="T139" s="5"/>
      <c r="V139" s="5"/>
      <c r="X139" s="5"/>
      <c r="Z139" s="5"/>
      <c r="AB139" s="5"/>
      <c r="AD139" s="5"/>
      <c r="AF139" s="5"/>
      <c r="AH139" s="5"/>
      <c r="AJ139" s="5"/>
      <c r="AL139" s="5"/>
      <c r="AN139" s="5"/>
      <c r="AP139" s="5"/>
      <c r="AR139" s="5"/>
      <c r="AT139" s="5"/>
      <c r="AV139" s="5"/>
      <c r="AX139" s="5"/>
    </row>
    <row r="140" spans="2:53" s="6" customFormat="1" ht="15" customHeight="1" x14ac:dyDescent="0.25">
      <c r="C140" s="5"/>
      <c r="D140" s="5"/>
      <c r="E140" s="5"/>
      <c r="F140" s="538"/>
      <c r="G140" s="5"/>
      <c r="H140" s="489"/>
      <c r="I140" s="489"/>
      <c r="J140" s="5"/>
      <c r="K140" s="5"/>
      <c r="L140" s="5"/>
      <c r="M140" s="5"/>
      <c r="N140" s="5"/>
      <c r="O140" s="5"/>
      <c r="P140" s="5"/>
      <c r="R140" s="5"/>
      <c r="T140" s="5"/>
      <c r="V140" s="5"/>
      <c r="X140" s="5"/>
      <c r="Z140" s="5"/>
      <c r="AB140" s="5"/>
      <c r="AD140" s="5"/>
      <c r="AF140" s="5"/>
      <c r="AH140" s="5"/>
      <c r="AJ140" s="5"/>
      <c r="AL140" s="5"/>
      <c r="AN140" s="5"/>
      <c r="AP140" s="5"/>
      <c r="AR140" s="5"/>
      <c r="AT140" s="5"/>
      <c r="AV140" s="5"/>
      <c r="AX140" s="5"/>
    </row>
    <row r="141" spans="2:53" s="6" customFormat="1" ht="15" customHeight="1" x14ac:dyDescent="0.25">
      <c r="C141" s="5"/>
      <c r="D141" s="5"/>
      <c r="E141" s="5"/>
      <c r="F141" s="538"/>
      <c r="G141" s="5"/>
      <c r="H141" s="489"/>
      <c r="I141" s="489"/>
      <c r="J141" s="5"/>
      <c r="K141" s="5"/>
      <c r="L141" s="5"/>
      <c r="M141" s="5"/>
      <c r="N141" s="5"/>
      <c r="O141" s="5"/>
      <c r="P141" s="5"/>
      <c r="R141" s="5"/>
      <c r="T141" s="5"/>
      <c r="V141" s="5"/>
      <c r="X141" s="5"/>
      <c r="Z141" s="5"/>
      <c r="AB141" s="5"/>
      <c r="AD141" s="5"/>
      <c r="AF141" s="5"/>
      <c r="AH141" s="5"/>
      <c r="AJ141" s="5"/>
      <c r="AL141" s="5"/>
      <c r="AN141" s="5"/>
      <c r="AP141" s="5"/>
      <c r="AR141" s="5"/>
      <c r="AT141" s="5"/>
      <c r="AV141" s="5"/>
      <c r="AX141" s="5"/>
    </row>
    <row r="142" spans="2:53" s="6" customFormat="1" ht="15" customHeight="1" x14ac:dyDescent="0.25">
      <c r="C142" s="5"/>
      <c r="D142" s="5"/>
      <c r="E142" s="5"/>
      <c r="F142" s="538"/>
      <c r="G142" s="5"/>
      <c r="H142" s="489"/>
      <c r="I142" s="489"/>
      <c r="J142" s="5"/>
      <c r="K142" s="5"/>
      <c r="L142" s="5"/>
      <c r="M142" s="5"/>
      <c r="N142" s="5"/>
      <c r="O142" s="5"/>
      <c r="P142" s="5"/>
      <c r="R142" s="5"/>
      <c r="T142" s="5"/>
      <c r="V142" s="5"/>
      <c r="X142" s="5"/>
      <c r="Z142" s="5"/>
      <c r="AB142" s="5"/>
      <c r="AD142" s="5"/>
      <c r="AF142" s="5"/>
      <c r="AH142" s="5"/>
      <c r="AJ142" s="5"/>
      <c r="AL142" s="5"/>
      <c r="AN142" s="5"/>
      <c r="AP142" s="5"/>
      <c r="AR142" s="5"/>
      <c r="AT142" s="5"/>
      <c r="AV142" s="5"/>
      <c r="AX142" s="5"/>
    </row>
    <row r="143" spans="2:53" s="6" customFormat="1" ht="15" customHeight="1" x14ac:dyDescent="0.25">
      <c r="C143" s="5"/>
      <c r="D143" s="5"/>
      <c r="E143" s="5"/>
      <c r="F143" s="538"/>
      <c r="G143" s="5"/>
      <c r="H143" s="489"/>
      <c r="I143" s="489"/>
      <c r="J143" s="5"/>
      <c r="K143" s="5"/>
      <c r="L143" s="5"/>
      <c r="M143" s="5"/>
      <c r="N143" s="5"/>
      <c r="O143" s="5"/>
      <c r="P143" s="5"/>
      <c r="R143" s="5"/>
      <c r="T143" s="5"/>
      <c r="V143" s="5"/>
      <c r="X143" s="5"/>
      <c r="Z143" s="5"/>
      <c r="AB143" s="5"/>
      <c r="AD143" s="5"/>
      <c r="AF143" s="5"/>
      <c r="AH143" s="5"/>
      <c r="AJ143" s="5"/>
      <c r="AL143" s="5"/>
      <c r="AN143" s="5"/>
      <c r="AP143" s="5"/>
      <c r="AR143" s="5"/>
      <c r="AT143" s="5"/>
      <c r="AV143" s="5"/>
      <c r="AX143" s="5"/>
    </row>
    <row r="144" spans="2:53" s="6" customFormat="1" ht="15" customHeight="1" x14ac:dyDescent="0.25">
      <c r="C144" s="5"/>
      <c r="D144" s="5"/>
      <c r="E144" s="5"/>
      <c r="F144" s="538"/>
      <c r="G144" s="5"/>
      <c r="H144" s="489"/>
      <c r="I144" s="489"/>
      <c r="J144" s="5"/>
      <c r="K144" s="5"/>
      <c r="L144" s="5"/>
      <c r="M144" s="5"/>
      <c r="N144" s="5"/>
      <c r="O144" s="5"/>
      <c r="P144" s="5"/>
      <c r="R144" s="5"/>
      <c r="T144" s="5"/>
      <c r="V144" s="5"/>
      <c r="X144" s="5"/>
      <c r="Z144" s="5"/>
      <c r="AB144" s="5"/>
      <c r="AD144" s="5"/>
      <c r="AF144" s="5"/>
      <c r="AH144" s="5"/>
      <c r="AJ144" s="5"/>
      <c r="AL144" s="5"/>
      <c r="AN144" s="5"/>
      <c r="AP144" s="5"/>
      <c r="AR144" s="5"/>
      <c r="AT144" s="5"/>
      <c r="AV144" s="5"/>
      <c r="AX144" s="5"/>
    </row>
  </sheetData>
  <sheetProtection sheet="1" objects="1" scenarios="1" selectLockedCells="1"/>
  <mergeCells count="11">
    <mergeCell ref="B108:C108"/>
    <mergeCell ref="B109:C109"/>
    <mergeCell ref="B110:C110"/>
    <mergeCell ref="D53:E57"/>
    <mergeCell ref="B21:C21"/>
    <mergeCell ref="B23:C23"/>
    <mergeCell ref="B53:C53"/>
    <mergeCell ref="B54:C54"/>
    <mergeCell ref="B55:C55"/>
    <mergeCell ref="B56:C56"/>
    <mergeCell ref="B57:C57"/>
  </mergeCells>
  <pageMargins left="0.7" right="0.7" top="0.75" bottom="0.75" header="0.3" footer="0.3"/>
  <ignoredErrors>
    <ignoredError sqref="L114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659C-FC42-4BC2-9A3D-70F75B5939C9}">
  <sheetPr>
    <tabColor theme="7" tint="0.59999389629810485"/>
  </sheetPr>
  <dimension ref="A2:HB147"/>
  <sheetViews>
    <sheetView tabSelected="1" topLeftCell="B1" zoomScale="85" zoomScaleNormal="85" workbookViewId="0">
      <pane ySplit="12" topLeftCell="A16" activePane="bottomLeft" state="frozen"/>
      <selection activeCell="B1" sqref="B1"/>
      <selection pane="bottomLeft" activeCell="V7" sqref="V7"/>
    </sheetView>
  </sheetViews>
  <sheetFormatPr defaultColWidth="10" defaultRowHeight="12.75" outlineLevelCol="1" x14ac:dyDescent="0.2"/>
  <cols>
    <col min="1" max="1" width="10.42578125" style="19" hidden="1" customWidth="1"/>
    <col min="2" max="2" width="3.85546875" style="19" customWidth="1"/>
    <col min="3" max="3" width="3.42578125" style="19" customWidth="1"/>
    <col min="4" max="4" width="40.42578125" style="19" customWidth="1"/>
    <col min="5" max="5" width="14" style="19" hidden="1" customWidth="1"/>
    <col min="6" max="6" width="17" style="19" customWidth="1"/>
    <col min="7" max="7" width="10.42578125" style="19" hidden="1" customWidth="1"/>
    <col min="8" max="12" width="11.42578125" style="275" customWidth="1"/>
    <col min="13" max="13" width="3.140625" style="19" customWidth="1" outlineLevel="1"/>
    <col min="14" max="28" width="13.42578125" style="19" customWidth="1" outlineLevel="1"/>
    <col min="29" max="29" width="3.140625" style="19" customWidth="1"/>
    <col min="30" max="31" width="11" style="6" hidden="1" customWidth="1" outlineLevel="1"/>
    <col min="32" max="36" width="10.42578125" style="6" hidden="1" customWidth="1" outlineLevel="1"/>
    <col min="37" max="209" width="11" style="6" hidden="1" customWidth="1" outlineLevel="1"/>
    <col min="210" max="210" width="10" style="19" collapsed="1"/>
    <col min="211" max="16384" width="10" style="19"/>
  </cols>
  <sheetData>
    <row r="2" spans="1:209" ht="20.25" x14ac:dyDescent="0.25">
      <c r="I2" s="17" t="str">
        <f>'Dev Program'!$G$3</f>
        <v>REVOLVING LOAN FUND PROGRAM</v>
      </c>
      <c r="J2" s="17"/>
      <c r="K2"/>
      <c r="L2"/>
      <c r="M2"/>
    </row>
    <row r="3" spans="1:209" ht="15" x14ac:dyDescent="0.25">
      <c r="I3" s="16"/>
      <c r="J3" s="16"/>
      <c r="K3"/>
      <c r="L3"/>
      <c r="M3"/>
    </row>
    <row r="4" spans="1:209" x14ac:dyDescent="0.2">
      <c r="I4" s="31" t="s">
        <v>46</v>
      </c>
      <c r="J4" s="31"/>
      <c r="K4" s="32" t="str">
        <f>'Dev Program'!$C$14</f>
        <v>Applicant Name</v>
      </c>
      <c r="L4" s="33"/>
      <c r="M4" s="33"/>
      <c r="N4" s="33"/>
    </row>
    <row r="5" spans="1:209" x14ac:dyDescent="0.2">
      <c r="I5" s="34" t="s">
        <v>12</v>
      </c>
      <c r="J5" s="34"/>
      <c r="K5" s="35" t="str">
        <f>'Dev Program'!$C$20</f>
        <v>Project Name</v>
      </c>
      <c r="L5" s="36"/>
      <c r="M5" s="36"/>
      <c r="N5" s="36"/>
    </row>
    <row r="6" spans="1:209" x14ac:dyDescent="0.2">
      <c r="I6" s="37" t="s">
        <v>47</v>
      </c>
      <c r="J6" s="37"/>
      <c r="K6" s="38" t="str">
        <f>'Dev Program'!$C$21</f>
        <v>Brief Description of Project (e.g. XX-Unit Infill Multifamily Project)</v>
      </c>
      <c r="L6" s="39"/>
      <c r="M6" s="39"/>
      <c r="N6" s="39"/>
    </row>
    <row r="7" spans="1:209" x14ac:dyDescent="0.2">
      <c r="I7" s="31" t="s">
        <v>48</v>
      </c>
      <c r="J7" s="31"/>
      <c r="K7" s="32" t="str">
        <f>'Dev Program'!$C$22</f>
        <v>Number / Street</v>
      </c>
      <c r="L7" s="33"/>
      <c r="M7" s="33"/>
      <c r="N7" s="33"/>
    </row>
    <row r="8" spans="1:209" x14ac:dyDescent="0.2">
      <c r="I8" s="33"/>
      <c r="J8" s="33"/>
      <c r="K8" s="32" t="str">
        <f>'Dev Program'!$C$23</f>
        <v>City, State, ZIP</v>
      </c>
      <c r="L8" s="33"/>
      <c r="M8" s="33"/>
      <c r="N8" s="33"/>
    </row>
    <row r="10" spans="1:209" x14ac:dyDescent="0.2">
      <c r="AD10" s="297">
        <v>1</v>
      </c>
      <c r="AE10" s="297">
        <f>AD10+1</f>
        <v>2</v>
      </c>
      <c r="AF10" s="297">
        <f t="shared" ref="AF10:AR10" si="0">AE10+1</f>
        <v>3</v>
      </c>
      <c r="AG10" s="297">
        <f t="shared" si="0"/>
        <v>4</v>
      </c>
      <c r="AH10" s="297">
        <f t="shared" si="0"/>
        <v>5</v>
      </c>
      <c r="AI10" s="297">
        <f t="shared" si="0"/>
        <v>6</v>
      </c>
      <c r="AJ10" s="297">
        <f t="shared" si="0"/>
        <v>7</v>
      </c>
      <c r="AK10" s="297">
        <f t="shared" si="0"/>
        <v>8</v>
      </c>
      <c r="AL10" s="297">
        <f t="shared" si="0"/>
        <v>9</v>
      </c>
      <c r="AM10" s="297">
        <f t="shared" si="0"/>
        <v>10</v>
      </c>
      <c r="AN10" s="297">
        <f t="shared" si="0"/>
        <v>11</v>
      </c>
      <c r="AO10" s="297">
        <f t="shared" si="0"/>
        <v>12</v>
      </c>
      <c r="AP10" s="297">
        <f t="shared" si="0"/>
        <v>13</v>
      </c>
      <c r="AQ10" s="297">
        <f t="shared" si="0"/>
        <v>14</v>
      </c>
      <c r="AR10" s="297">
        <f t="shared" si="0"/>
        <v>15</v>
      </c>
      <c r="AS10" s="297">
        <f t="shared" ref="AS10:CQ10" si="1">AR10+1</f>
        <v>16</v>
      </c>
      <c r="AT10" s="297">
        <f t="shared" si="1"/>
        <v>17</v>
      </c>
      <c r="AU10" s="297">
        <f t="shared" si="1"/>
        <v>18</v>
      </c>
      <c r="AV10" s="297">
        <f t="shared" si="1"/>
        <v>19</v>
      </c>
      <c r="AW10" s="297">
        <f t="shared" si="1"/>
        <v>20</v>
      </c>
      <c r="AX10" s="297">
        <f t="shared" si="1"/>
        <v>21</v>
      </c>
      <c r="AY10" s="297">
        <f t="shared" si="1"/>
        <v>22</v>
      </c>
      <c r="AZ10" s="297">
        <f t="shared" si="1"/>
        <v>23</v>
      </c>
      <c r="BA10" s="297">
        <f t="shared" si="1"/>
        <v>24</v>
      </c>
      <c r="BB10" s="297">
        <f t="shared" si="1"/>
        <v>25</v>
      </c>
      <c r="BC10" s="297">
        <f t="shared" si="1"/>
        <v>26</v>
      </c>
      <c r="BD10" s="297">
        <f t="shared" si="1"/>
        <v>27</v>
      </c>
      <c r="BE10" s="297">
        <f t="shared" si="1"/>
        <v>28</v>
      </c>
      <c r="BF10" s="297">
        <f t="shared" si="1"/>
        <v>29</v>
      </c>
      <c r="BG10" s="297">
        <f t="shared" si="1"/>
        <v>30</v>
      </c>
      <c r="BH10" s="297">
        <f t="shared" si="1"/>
        <v>31</v>
      </c>
      <c r="BI10" s="297">
        <f t="shared" si="1"/>
        <v>32</v>
      </c>
      <c r="BJ10" s="297">
        <f t="shared" si="1"/>
        <v>33</v>
      </c>
      <c r="BK10" s="297">
        <f t="shared" si="1"/>
        <v>34</v>
      </c>
      <c r="BL10" s="297">
        <f t="shared" si="1"/>
        <v>35</v>
      </c>
      <c r="BM10" s="297">
        <f t="shared" si="1"/>
        <v>36</v>
      </c>
      <c r="BN10" s="297">
        <f t="shared" si="1"/>
        <v>37</v>
      </c>
      <c r="BO10" s="297">
        <f t="shared" si="1"/>
        <v>38</v>
      </c>
      <c r="BP10" s="297">
        <f t="shared" si="1"/>
        <v>39</v>
      </c>
      <c r="BQ10" s="297">
        <f t="shared" si="1"/>
        <v>40</v>
      </c>
      <c r="BR10" s="297">
        <f t="shared" si="1"/>
        <v>41</v>
      </c>
      <c r="BS10" s="297">
        <f t="shared" si="1"/>
        <v>42</v>
      </c>
      <c r="BT10" s="297">
        <f t="shared" si="1"/>
        <v>43</v>
      </c>
      <c r="BU10" s="297">
        <f t="shared" si="1"/>
        <v>44</v>
      </c>
      <c r="BV10" s="297">
        <f t="shared" si="1"/>
        <v>45</v>
      </c>
      <c r="BW10" s="297">
        <f t="shared" si="1"/>
        <v>46</v>
      </c>
      <c r="BX10" s="297">
        <f t="shared" si="1"/>
        <v>47</v>
      </c>
      <c r="BY10" s="297">
        <f t="shared" si="1"/>
        <v>48</v>
      </c>
      <c r="BZ10" s="297">
        <f t="shared" si="1"/>
        <v>49</v>
      </c>
      <c r="CA10" s="297">
        <f t="shared" si="1"/>
        <v>50</v>
      </c>
      <c r="CB10" s="297">
        <f t="shared" si="1"/>
        <v>51</v>
      </c>
      <c r="CC10" s="297">
        <f t="shared" si="1"/>
        <v>52</v>
      </c>
      <c r="CD10" s="297">
        <f t="shared" si="1"/>
        <v>53</v>
      </c>
      <c r="CE10" s="297">
        <f t="shared" si="1"/>
        <v>54</v>
      </c>
      <c r="CF10" s="297">
        <f t="shared" si="1"/>
        <v>55</v>
      </c>
      <c r="CG10" s="297">
        <f t="shared" si="1"/>
        <v>56</v>
      </c>
      <c r="CH10" s="297">
        <f t="shared" si="1"/>
        <v>57</v>
      </c>
      <c r="CI10" s="297">
        <f t="shared" si="1"/>
        <v>58</v>
      </c>
      <c r="CJ10" s="297">
        <f t="shared" si="1"/>
        <v>59</v>
      </c>
      <c r="CK10" s="297">
        <f t="shared" si="1"/>
        <v>60</v>
      </c>
      <c r="CL10" s="297">
        <f t="shared" si="1"/>
        <v>61</v>
      </c>
      <c r="CM10" s="297">
        <f t="shared" si="1"/>
        <v>62</v>
      </c>
      <c r="CN10" s="297">
        <f t="shared" si="1"/>
        <v>63</v>
      </c>
      <c r="CO10" s="297">
        <f t="shared" si="1"/>
        <v>64</v>
      </c>
      <c r="CP10" s="297">
        <f t="shared" si="1"/>
        <v>65</v>
      </c>
      <c r="CQ10" s="297">
        <f t="shared" si="1"/>
        <v>66</v>
      </c>
      <c r="CR10" s="297">
        <f t="shared" ref="CR10:ED10" si="2">CQ10+1</f>
        <v>67</v>
      </c>
      <c r="CS10" s="297">
        <f t="shared" si="2"/>
        <v>68</v>
      </c>
      <c r="CT10" s="297">
        <f t="shared" si="2"/>
        <v>69</v>
      </c>
      <c r="CU10" s="297">
        <f t="shared" si="2"/>
        <v>70</v>
      </c>
      <c r="CV10" s="297">
        <f t="shared" si="2"/>
        <v>71</v>
      </c>
      <c r="CW10" s="297">
        <f t="shared" si="2"/>
        <v>72</v>
      </c>
      <c r="CX10" s="297">
        <f t="shared" si="2"/>
        <v>73</v>
      </c>
      <c r="CY10" s="297">
        <f t="shared" si="2"/>
        <v>74</v>
      </c>
      <c r="CZ10" s="297">
        <f t="shared" si="2"/>
        <v>75</v>
      </c>
      <c r="DA10" s="297">
        <f t="shared" si="2"/>
        <v>76</v>
      </c>
      <c r="DB10" s="297">
        <f t="shared" si="2"/>
        <v>77</v>
      </c>
      <c r="DC10" s="297">
        <f t="shared" si="2"/>
        <v>78</v>
      </c>
      <c r="DD10" s="297">
        <f t="shared" si="2"/>
        <v>79</v>
      </c>
      <c r="DE10" s="297">
        <f t="shared" si="2"/>
        <v>80</v>
      </c>
      <c r="DF10" s="297">
        <f t="shared" si="2"/>
        <v>81</v>
      </c>
      <c r="DG10" s="297">
        <f t="shared" si="2"/>
        <v>82</v>
      </c>
      <c r="DH10" s="297">
        <f t="shared" si="2"/>
        <v>83</v>
      </c>
      <c r="DI10" s="297">
        <f t="shared" si="2"/>
        <v>84</v>
      </c>
      <c r="DJ10" s="297">
        <f t="shared" si="2"/>
        <v>85</v>
      </c>
      <c r="DK10" s="297">
        <f t="shared" si="2"/>
        <v>86</v>
      </c>
      <c r="DL10" s="297">
        <f t="shared" si="2"/>
        <v>87</v>
      </c>
      <c r="DM10" s="297">
        <f t="shared" si="2"/>
        <v>88</v>
      </c>
      <c r="DN10" s="297">
        <f t="shared" si="2"/>
        <v>89</v>
      </c>
      <c r="DO10" s="297">
        <f t="shared" si="2"/>
        <v>90</v>
      </c>
      <c r="DP10" s="297">
        <f t="shared" si="2"/>
        <v>91</v>
      </c>
      <c r="DQ10" s="297">
        <f t="shared" si="2"/>
        <v>92</v>
      </c>
      <c r="DR10" s="297">
        <f t="shared" si="2"/>
        <v>93</v>
      </c>
      <c r="DS10" s="297">
        <f t="shared" si="2"/>
        <v>94</v>
      </c>
      <c r="DT10" s="297">
        <f t="shared" si="2"/>
        <v>95</v>
      </c>
      <c r="DU10" s="297">
        <f t="shared" si="2"/>
        <v>96</v>
      </c>
      <c r="DV10" s="297">
        <f t="shared" si="2"/>
        <v>97</v>
      </c>
      <c r="DW10" s="297">
        <f t="shared" si="2"/>
        <v>98</v>
      </c>
      <c r="DX10" s="297">
        <f t="shared" si="2"/>
        <v>99</v>
      </c>
      <c r="DY10" s="297">
        <f t="shared" si="2"/>
        <v>100</v>
      </c>
      <c r="DZ10" s="297">
        <f t="shared" si="2"/>
        <v>101</v>
      </c>
      <c r="EA10" s="297">
        <f t="shared" si="2"/>
        <v>102</v>
      </c>
      <c r="EB10" s="297">
        <f t="shared" si="2"/>
        <v>103</v>
      </c>
      <c r="EC10" s="297">
        <f t="shared" si="2"/>
        <v>104</v>
      </c>
      <c r="ED10" s="297">
        <f t="shared" si="2"/>
        <v>105</v>
      </c>
      <c r="EE10" s="297">
        <f t="shared" ref="EE10:EP10" si="3">ED10+1</f>
        <v>106</v>
      </c>
      <c r="EF10" s="297">
        <f t="shared" si="3"/>
        <v>107</v>
      </c>
      <c r="EG10" s="297">
        <f t="shared" si="3"/>
        <v>108</v>
      </c>
      <c r="EH10" s="297">
        <f t="shared" si="3"/>
        <v>109</v>
      </c>
      <c r="EI10" s="297">
        <f t="shared" si="3"/>
        <v>110</v>
      </c>
      <c r="EJ10" s="297">
        <f t="shared" si="3"/>
        <v>111</v>
      </c>
      <c r="EK10" s="297">
        <f t="shared" si="3"/>
        <v>112</v>
      </c>
      <c r="EL10" s="297">
        <f t="shared" si="3"/>
        <v>113</v>
      </c>
      <c r="EM10" s="297">
        <f t="shared" si="3"/>
        <v>114</v>
      </c>
      <c r="EN10" s="297">
        <f t="shared" si="3"/>
        <v>115</v>
      </c>
      <c r="EO10" s="297">
        <f t="shared" si="3"/>
        <v>116</v>
      </c>
      <c r="EP10" s="297">
        <f t="shared" si="3"/>
        <v>117</v>
      </c>
      <c r="EQ10" s="297">
        <f t="shared" ref="EQ10:HA10" si="4">EP10+1</f>
        <v>118</v>
      </c>
      <c r="ER10" s="297">
        <f t="shared" si="4"/>
        <v>119</v>
      </c>
      <c r="ES10" s="297">
        <f t="shared" si="4"/>
        <v>120</v>
      </c>
      <c r="ET10" s="297">
        <f t="shared" si="4"/>
        <v>121</v>
      </c>
      <c r="EU10" s="297">
        <f t="shared" si="4"/>
        <v>122</v>
      </c>
      <c r="EV10" s="297">
        <f t="shared" si="4"/>
        <v>123</v>
      </c>
      <c r="EW10" s="297">
        <f t="shared" si="4"/>
        <v>124</v>
      </c>
      <c r="EX10" s="297">
        <f t="shared" si="4"/>
        <v>125</v>
      </c>
      <c r="EY10" s="297">
        <f t="shared" si="4"/>
        <v>126</v>
      </c>
      <c r="EZ10" s="297">
        <f t="shared" si="4"/>
        <v>127</v>
      </c>
      <c r="FA10" s="297">
        <f t="shared" si="4"/>
        <v>128</v>
      </c>
      <c r="FB10" s="297">
        <f t="shared" si="4"/>
        <v>129</v>
      </c>
      <c r="FC10" s="297">
        <f t="shared" si="4"/>
        <v>130</v>
      </c>
      <c r="FD10" s="297">
        <f t="shared" si="4"/>
        <v>131</v>
      </c>
      <c r="FE10" s="297">
        <f t="shared" si="4"/>
        <v>132</v>
      </c>
      <c r="FF10" s="297">
        <f t="shared" si="4"/>
        <v>133</v>
      </c>
      <c r="FG10" s="297">
        <f t="shared" si="4"/>
        <v>134</v>
      </c>
      <c r="FH10" s="297">
        <f t="shared" si="4"/>
        <v>135</v>
      </c>
      <c r="FI10" s="297">
        <f t="shared" si="4"/>
        <v>136</v>
      </c>
      <c r="FJ10" s="297">
        <f t="shared" si="4"/>
        <v>137</v>
      </c>
      <c r="FK10" s="297">
        <f t="shared" si="4"/>
        <v>138</v>
      </c>
      <c r="FL10" s="297">
        <f t="shared" si="4"/>
        <v>139</v>
      </c>
      <c r="FM10" s="297">
        <f t="shared" si="4"/>
        <v>140</v>
      </c>
      <c r="FN10" s="297">
        <f t="shared" si="4"/>
        <v>141</v>
      </c>
      <c r="FO10" s="297">
        <f t="shared" si="4"/>
        <v>142</v>
      </c>
      <c r="FP10" s="297">
        <f t="shared" si="4"/>
        <v>143</v>
      </c>
      <c r="FQ10" s="297">
        <f t="shared" si="4"/>
        <v>144</v>
      </c>
      <c r="FR10" s="297">
        <f t="shared" si="4"/>
        <v>145</v>
      </c>
      <c r="FS10" s="297">
        <f t="shared" si="4"/>
        <v>146</v>
      </c>
      <c r="FT10" s="297">
        <f t="shared" si="4"/>
        <v>147</v>
      </c>
      <c r="FU10" s="297">
        <f t="shared" si="4"/>
        <v>148</v>
      </c>
      <c r="FV10" s="297">
        <f t="shared" si="4"/>
        <v>149</v>
      </c>
      <c r="FW10" s="297">
        <f t="shared" si="4"/>
        <v>150</v>
      </c>
      <c r="FX10" s="297">
        <f t="shared" si="4"/>
        <v>151</v>
      </c>
      <c r="FY10" s="297">
        <f t="shared" si="4"/>
        <v>152</v>
      </c>
      <c r="FZ10" s="297">
        <f t="shared" si="4"/>
        <v>153</v>
      </c>
      <c r="GA10" s="297">
        <f t="shared" si="4"/>
        <v>154</v>
      </c>
      <c r="GB10" s="297">
        <f t="shared" si="4"/>
        <v>155</v>
      </c>
      <c r="GC10" s="297">
        <f t="shared" si="4"/>
        <v>156</v>
      </c>
      <c r="GD10" s="297">
        <f t="shared" si="4"/>
        <v>157</v>
      </c>
      <c r="GE10" s="297">
        <f t="shared" si="4"/>
        <v>158</v>
      </c>
      <c r="GF10" s="297">
        <f t="shared" si="4"/>
        <v>159</v>
      </c>
      <c r="GG10" s="297">
        <f t="shared" si="4"/>
        <v>160</v>
      </c>
      <c r="GH10" s="297">
        <f t="shared" si="4"/>
        <v>161</v>
      </c>
      <c r="GI10" s="297">
        <f t="shared" si="4"/>
        <v>162</v>
      </c>
      <c r="GJ10" s="297">
        <f t="shared" si="4"/>
        <v>163</v>
      </c>
      <c r="GK10" s="297">
        <f t="shared" si="4"/>
        <v>164</v>
      </c>
      <c r="GL10" s="297">
        <f t="shared" si="4"/>
        <v>165</v>
      </c>
      <c r="GM10" s="297">
        <f t="shared" si="4"/>
        <v>166</v>
      </c>
      <c r="GN10" s="297">
        <f t="shared" si="4"/>
        <v>167</v>
      </c>
      <c r="GO10" s="297">
        <f t="shared" si="4"/>
        <v>168</v>
      </c>
      <c r="GP10" s="297">
        <f t="shared" si="4"/>
        <v>169</v>
      </c>
      <c r="GQ10" s="297">
        <f t="shared" si="4"/>
        <v>170</v>
      </c>
      <c r="GR10" s="297">
        <f t="shared" si="4"/>
        <v>171</v>
      </c>
      <c r="GS10" s="297">
        <f t="shared" si="4"/>
        <v>172</v>
      </c>
      <c r="GT10" s="297">
        <f t="shared" si="4"/>
        <v>173</v>
      </c>
      <c r="GU10" s="297">
        <f t="shared" si="4"/>
        <v>174</v>
      </c>
      <c r="GV10" s="297">
        <f t="shared" si="4"/>
        <v>175</v>
      </c>
      <c r="GW10" s="297">
        <f t="shared" si="4"/>
        <v>176</v>
      </c>
      <c r="GX10" s="297">
        <f t="shared" si="4"/>
        <v>177</v>
      </c>
      <c r="GY10" s="297">
        <f t="shared" si="4"/>
        <v>178</v>
      </c>
      <c r="GZ10" s="297">
        <f t="shared" si="4"/>
        <v>179</v>
      </c>
      <c r="HA10" s="297">
        <f t="shared" si="4"/>
        <v>180</v>
      </c>
    </row>
    <row r="11" spans="1:209" x14ac:dyDescent="0.2">
      <c r="AD11" s="305">
        <f>'Construction Draw'!H14</f>
        <v>45139</v>
      </c>
      <c r="AE11" s="305">
        <f>EDATE(AD11,1)</f>
        <v>45170</v>
      </c>
      <c r="AF11" s="305">
        <f t="shared" ref="AF11:CQ11" si="5">EDATE(AE11,1)</f>
        <v>45200</v>
      </c>
      <c r="AG11" s="305">
        <f t="shared" si="5"/>
        <v>45231</v>
      </c>
      <c r="AH11" s="305">
        <f t="shared" si="5"/>
        <v>45261</v>
      </c>
      <c r="AI11" s="305">
        <f t="shared" si="5"/>
        <v>45292</v>
      </c>
      <c r="AJ11" s="305">
        <f t="shared" si="5"/>
        <v>45323</v>
      </c>
      <c r="AK11" s="305">
        <f t="shared" si="5"/>
        <v>45352</v>
      </c>
      <c r="AL11" s="305">
        <f t="shared" si="5"/>
        <v>45383</v>
      </c>
      <c r="AM11" s="305">
        <f t="shared" si="5"/>
        <v>45413</v>
      </c>
      <c r="AN11" s="305">
        <f t="shared" si="5"/>
        <v>45444</v>
      </c>
      <c r="AO11" s="305">
        <f t="shared" si="5"/>
        <v>45474</v>
      </c>
      <c r="AP11" s="305">
        <f t="shared" si="5"/>
        <v>45505</v>
      </c>
      <c r="AQ11" s="305">
        <f t="shared" si="5"/>
        <v>45536</v>
      </c>
      <c r="AR11" s="305">
        <f t="shared" si="5"/>
        <v>45566</v>
      </c>
      <c r="AS11" s="305">
        <f t="shared" si="5"/>
        <v>45597</v>
      </c>
      <c r="AT11" s="305">
        <f t="shared" si="5"/>
        <v>45627</v>
      </c>
      <c r="AU11" s="305">
        <f t="shared" si="5"/>
        <v>45658</v>
      </c>
      <c r="AV11" s="305">
        <f t="shared" si="5"/>
        <v>45689</v>
      </c>
      <c r="AW11" s="305">
        <f t="shared" si="5"/>
        <v>45717</v>
      </c>
      <c r="AX11" s="305">
        <f t="shared" si="5"/>
        <v>45748</v>
      </c>
      <c r="AY11" s="305">
        <f t="shared" si="5"/>
        <v>45778</v>
      </c>
      <c r="AZ11" s="305">
        <f t="shared" si="5"/>
        <v>45809</v>
      </c>
      <c r="BA11" s="305">
        <f t="shared" si="5"/>
        <v>45839</v>
      </c>
      <c r="BB11" s="305">
        <f t="shared" si="5"/>
        <v>45870</v>
      </c>
      <c r="BC11" s="305">
        <f t="shared" si="5"/>
        <v>45901</v>
      </c>
      <c r="BD11" s="305">
        <f t="shared" si="5"/>
        <v>45931</v>
      </c>
      <c r="BE11" s="305">
        <f t="shared" si="5"/>
        <v>45962</v>
      </c>
      <c r="BF11" s="305">
        <f t="shared" si="5"/>
        <v>45992</v>
      </c>
      <c r="BG11" s="305">
        <f t="shared" si="5"/>
        <v>46023</v>
      </c>
      <c r="BH11" s="305">
        <f t="shared" si="5"/>
        <v>46054</v>
      </c>
      <c r="BI11" s="305">
        <f t="shared" si="5"/>
        <v>46082</v>
      </c>
      <c r="BJ11" s="305">
        <f t="shared" si="5"/>
        <v>46113</v>
      </c>
      <c r="BK11" s="305">
        <f t="shared" si="5"/>
        <v>46143</v>
      </c>
      <c r="BL11" s="305">
        <f t="shared" si="5"/>
        <v>46174</v>
      </c>
      <c r="BM11" s="305">
        <f t="shared" si="5"/>
        <v>46204</v>
      </c>
      <c r="BN11" s="305">
        <f t="shared" si="5"/>
        <v>46235</v>
      </c>
      <c r="BO11" s="305">
        <f t="shared" si="5"/>
        <v>46266</v>
      </c>
      <c r="BP11" s="305">
        <f t="shared" si="5"/>
        <v>46296</v>
      </c>
      <c r="BQ11" s="305">
        <f t="shared" si="5"/>
        <v>46327</v>
      </c>
      <c r="BR11" s="305">
        <f t="shared" si="5"/>
        <v>46357</v>
      </c>
      <c r="BS11" s="305">
        <f t="shared" si="5"/>
        <v>46388</v>
      </c>
      <c r="BT11" s="305">
        <f t="shared" si="5"/>
        <v>46419</v>
      </c>
      <c r="BU11" s="305">
        <f t="shared" si="5"/>
        <v>46447</v>
      </c>
      <c r="BV11" s="305">
        <f t="shared" si="5"/>
        <v>46478</v>
      </c>
      <c r="BW11" s="305">
        <f t="shared" si="5"/>
        <v>46508</v>
      </c>
      <c r="BX11" s="305">
        <f t="shared" si="5"/>
        <v>46539</v>
      </c>
      <c r="BY11" s="305">
        <f t="shared" si="5"/>
        <v>46569</v>
      </c>
      <c r="BZ11" s="305">
        <f t="shared" si="5"/>
        <v>46600</v>
      </c>
      <c r="CA11" s="305">
        <f t="shared" si="5"/>
        <v>46631</v>
      </c>
      <c r="CB11" s="305">
        <f t="shared" si="5"/>
        <v>46661</v>
      </c>
      <c r="CC11" s="305">
        <f t="shared" si="5"/>
        <v>46692</v>
      </c>
      <c r="CD11" s="305">
        <f t="shared" si="5"/>
        <v>46722</v>
      </c>
      <c r="CE11" s="305">
        <f t="shared" si="5"/>
        <v>46753</v>
      </c>
      <c r="CF11" s="305">
        <f t="shared" si="5"/>
        <v>46784</v>
      </c>
      <c r="CG11" s="305">
        <f t="shared" si="5"/>
        <v>46813</v>
      </c>
      <c r="CH11" s="305">
        <f t="shared" si="5"/>
        <v>46844</v>
      </c>
      <c r="CI11" s="305">
        <f t="shared" si="5"/>
        <v>46874</v>
      </c>
      <c r="CJ11" s="305">
        <f t="shared" si="5"/>
        <v>46905</v>
      </c>
      <c r="CK11" s="305">
        <f t="shared" si="5"/>
        <v>46935</v>
      </c>
      <c r="CL11" s="305">
        <f t="shared" si="5"/>
        <v>46966</v>
      </c>
      <c r="CM11" s="305">
        <f t="shared" si="5"/>
        <v>46997</v>
      </c>
      <c r="CN11" s="305">
        <f t="shared" si="5"/>
        <v>47027</v>
      </c>
      <c r="CO11" s="305">
        <f t="shared" si="5"/>
        <v>47058</v>
      </c>
      <c r="CP11" s="305">
        <f t="shared" si="5"/>
        <v>47088</v>
      </c>
      <c r="CQ11" s="305">
        <f t="shared" si="5"/>
        <v>47119</v>
      </c>
      <c r="CR11" s="305">
        <f t="shared" ref="CR11:ED11" si="6">EDATE(CQ11,1)</f>
        <v>47150</v>
      </c>
      <c r="CS11" s="305">
        <f t="shared" si="6"/>
        <v>47178</v>
      </c>
      <c r="CT11" s="305">
        <f t="shared" si="6"/>
        <v>47209</v>
      </c>
      <c r="CU11" s="305">
        <f t="shared" si="6"/>
        <v>47239</v>
      </c>
      <c r="CV11" s="305">
        <f t="shared" si="6"/>
        <v>47270</v>
      </c>
      <c r="CW11" s="305">
        <f t="shared" si="6"/>
        <v>47300</v>
      </c>
      <c r="CX11" s="305">
        <f t="shared" si="6"/>
        <v>47331</v>
      </c>
      <c r="CY11" s="305">
        <f t="shared" si="6"/>
        <v>47362</v>
      </c>
      <c r="CZ11" s="305">
        <f t="shared" si="6"/>
        <v>47392</v>
      </c>
      <c r="DA11" s="305">
        <f t="shared" si="6"/>
        <v>47423</v>
      </c>
      <c r="DB11" s="305">
        <f t="shared" si="6"/>
        <v>47453</v>
      </c>
      <c r="DC11" s="305">
        <f t="shared" si="6"/>
        <v>47484</v>
      </c>
      <c r="DD11" s="305">
        <f t="shared" si="6"/>
        <v>47515</v>
      </c>
      <c r="DE11" s="305">
        <f t="shared" si="6"/>
        <v>47543</v>
      </c>
      <c r="DF11" s="305">
        <f t="shared" si="6"/>
        <v>47574</v>
      </c>
      <c r="DG11" s="305">
        <f t="shared" si="6"/>
        <v>47604</v>
      </c>
      <c r="DH11" s="305">
        <f t="shared" si="6"/>
        <v>47635</v>
      </c>
      <c r="DI11" s="305">
        <f t="shared" si="6"/>
        <v>47665</v>
      </c>
      <c r="DJ11" s="305">
        <f t="shared" si="6"/>
        <v>47696</v>
      </c>
      <c r="DK11" s="305">
        <f t="shared" si="6"/>
        <v>47727</v>
      </c>
      <c r="DL11" s="305">
        <f t="shared" si="6"/>
        <v>47757</v>
      </c>
      <c r="DM11" s="305">
        <f t="shared" si="6"/>
        <v>47788</v>
      </c>
      <c r="DN11" s="305">
        <f t="shared" si="6"/>
        <v>47818</v>
      </c>
      <c r="DO11" s="305">
        <f t="shared" si="6"/>
        <v>47849</v>
      </c>
      <c r="DP11" s="305">
        <f t="shared" si="6"/>
        <v>47880</v>
      </c>
      <c r="DQ11" s="305">
        <f t="shared" si="6"/>
        <v>47908</v>
      </c>
      <c r="DR11" s="305">
        <f t="shared" si="6"/>
        <v>47939</v>
      </c>
      <c r="DS11" s="305">
        <f t="shared" si="6"/>
        <v>47969</v>
      </c>
      <c r="DT11" s="305">
        <f t="shared" si="6"/>
        <v>48000</v>
      </c>
      <c r="DU11" s="305">
        <f t="shared" si="6"/>
        <v>48030</v>
      </c>
      <c r="DV11" s="305">
        <f t="shared" si="6"/>
        <v>48061</v>
      </c>
      <c r="DW11" s="305">
        <f t="shared" si="6"/>
        <v>48092</v>
      </c>
      <c r="DX11" s="305">
        <f t="shared" si="6"/>
        <v>48122</v>
      </c>
      <c r="DY11" s="305">
        <f t="shared" si="6"/>
        <v>48153</v>
      </c>
      <c r="DZ11" s="305">
        <f t="shared" si="6"/>
        <v>48183</v>
      </c>
      <c r="EA11" s="305">
        <f t="shared" si="6"/>
        <v>48214</v>
      </c>
      <c r="EB11" s="305">
        <f t="shared" si="6"/>
        <v>48245</v>
      </c>
      <c r="EC11" s="305">
        <f t="shared" si="6"/>
        <v>48274</v>
      </c>
      <c r="ED11" s="305">
        <f t="shared" si="6"/>
        <v>48305</v>
      </c>
      <c r="EE11" s="305">
        <f t="shared" ref="EE11:EP11" si="7">EDATE(ED11,1)</f>
        <v>48335</v>
      </c>
      <c r="EF11" s="305">
        <f t="shared" si="7"/>
        <v>48366</v>
      </c>
      <c r="EG11" s="305">
        <f t="shared" si="7"/>
        <v>48396</v>
      </c>
      <c r="EH11" s="305">
        <f t="shared" si="7"/>
        <v>48427</v>
      </c>
      <c r="EI11" s="305">
        <f t="shared" si="7"/>
        <v>48458</v>
      </c>
      <c r="EJ11" s="305">
        <f t="shared" si="7"/>
        <v>48488</v>
      </c>
      <c r="EK11" s="305">
        <f t="shared" si="7"/>
        <v>48519</v>
      </c>
      <c r="EL11" s="305">
        <f t="shared" si="7"/>
        <v>48549</v>
      </c>
      <c r="EM11" s="305">
        <f t="shared" si="7"/>
        <v>48580</v>
      </c>
      <c r="EN11" s="305">
        <f t="shared" si="7"/>
        <v>48611</v>
      </c>
      <c r="EO11" s="305">
        <f t="shared" si="7"/>
        <v>48639</v>
      </c>
      <c r="EP11" s="305">
        <f t="shared" si="7"/>
        <v>48670</v>
      </c>
      <c r="EQ11" s="305">
        <f t="shared" ref="EQ11:HA11" si="8">EDATE(EP11,1)</f>
        <v>48700</v>
      </c>
      <c r="ER11" s="305">
        <f t="shared" si="8"/>
        <v>48731</v>
      </c>
      <c r="ES11" s="305">
        <f t="shared" si="8"/>
        <v>48761</v>
      </c>
      <c r="ET11" s="305">
        <f t="shared" si="8"/>
        <v>48792</v>
      </c>
      <c r="EU11" s="305">
        <f t="shared" si="8"/>
        <v>48823</v>
      </c>
      <c r="EV11" s="305">
        <f t="shared" si="8"/>
        <v>48853</v>
      </c>
      <c r="EW11" s="305">
        <f t="shared" si="8"/>
        <v>48884</v>
      </c>
      <c r="EX11" s="305">
        <f t="shared" si="8"/>
        <v>48914</v>
      </c>
      <c r="EY11" s="305">
        <f t="shared" si="8"/>
        <v>48945</v>
      </c>
      <c r="EZ11" s="305">
        <f t="shared" si="8"/>
        <v>48976</v>
      </c>
      <c r="FA11" s="305">
        <f t="shared" si="8"/>
        <v>49004</v>
      </c>
      <c r="FB11" s="305">
        <f t="shared" si="8"/>
        <v>49035</v>
      </c>
      <c r="FC11" s="305">
        <f t="shared" si="8"/>
        <v>49065</v>
      </c>
      <c r="FD11" s="305">
        <f t="shared" si="8"/>
        <v>49096</v>
      </c>
      <c r="FE11" s="305">
        <f t="shared" si="8"/>
        <v>49126</v>
      </c>
      <c r="FF11" s="305">
        <f t="shared" si="8"/>
        <v>49157</v>
      </c>
      <c r="FG11" s="305">
        <f t="shared" si="8"/>
        <v>49188</v>
      </c>
      <c r="FH11" s="305">
        <f t="shared" si="8"/>
        <v>49218</v>
      </c>
      <c r="FI11" s="305">
        <f t="shared" si="8"/>
        <v>49249</v>
      </c>
      <c r="FJ11" s="305">
        <f t="shared" si="8"/>
        <v>49279</v>
      </c>
      <c r="FK11" s="305">
        <f t="shared" si="8"/>
        <v>49310</v>
      </c>
      <c r="FL11" s="305">
        <f t="shared" si="8"/>
        <v>49341</v>
      </c>
      <c r="FM11" s="305">
        <f t="shared" si="8"/>
        <v>49369</v>
      </c>
      <c r="FN11" s="305">
        <f t="shared" si="8"/>
        <v>49400</v>
      </c>
      <c r="FO11" s="305">
        <f t="shared" si="8"/>
        <v>49430</v>
      </c>
      <c r="FP11" s="305">
        <f t="shared" si="8"/>
        <v>49461</v>
      </c>
      <c r="FQ11" s="305">
        <f t="shared" si="8"/>
        <v>49491</v>
      </c>
      <c r="FR11" s="305">
        <f t="shared" si="8"/>
        <v>49522</v>
      </c>
      <c r="FS11" s="305">
        <f t="shared" si="8"/>
        <v>49553</v>
      </c>
      <c r="FT11" s="305">
        <f t="shared" si="8"/>
        <v>49583</v>
      </c>
      <c r="FU11" s="305">
        <f t="shared" si="8"/>
        <v>49614</v>
      </c>
      <c r="FV11" s="305">
        <f t="shared" si="8"/>
        <v>49644</v>
      </c>
      <c r="FW11" s="305">
        <f t="shared" si="8"/>
        <v>49675</v>
      </c>
      <c r="FX11" s="305">
        <f t="shared" si="8"/>
        <v>49706</v>
      </c>
      <c r="FY11" s="305">
        <f t="shared" si="8"/>
        <v>49735</v>
      </c>
      <c r="FZ11" s="305">
        <f t="shared" si="8"/>
        <v>49766</v>
      </c>
      <c r="GA11" s="305">
        <f t="shared" si="8"/>
        <v>49796</v>
      </c>
      <c r="GB11" s="305">
        <f t="shared" si="8"/>
        <v>49827</v>
      </c>
      <c r="GC11" s="305">
        <f t="shared" si="8"/>
        <v>49857</v>
      </c>
      <c r="GD11" s="305">
        <f t="shared" si="8"/>
        <v>49888</v>
      </c>
      <c r="GE11" s="305">
        <f t="shared" si="8"/>
        <v>49919</v>
      </c>
      <c r="GF11" s="305">
        <f t="shared" si="8"/>
        <v>49949</v>
      </c>
      <c r="GG11" s="305">
        <f t="shared" si="8"/>
        <v>49980</v>
      </c>
      <c r="GH11" s="305">
        <f t="shared" si="8"/>
        <v>50010</v>
      </c>
      <c r="GI11" s="305">
        <f t="shared" si="8"/>
        <v>50041</v>
      </c>
      <c r="GJ11" s="305">
        <f t="shared" si="8"/>
        <v>50072</v>
      </c>
      <c r="GK11" s="305">
        <f t="shared" si="8"/>
        <v>50100</v>
      </c>
      <c r="GL11" s="305">
        <f t="shared" si="8"/>
        <v>50131</v>
      </c>
      <c r="GM11" s="305">
        <f t="shared" si="8"/>
        <v>50161</v>
      </c>
      <c r="GN11" s="305">
        <f t="shared" si="8"/>
        <v>50192</v>
      </c>
      <c r="GO11" s="305">
        <f t="shared" si="8"/>
        <v>50222</v>
      </c>
      <c r="GP11" s="305">
        <f t="shared" si="8"/>
        <v>50253</v>
      </c>
      <c r="GQ11" s="305">
        <f t="shared" si="8"/>
        <v>50284</v>
      </c>
      <c r="GR11" s="305">
        <f t="shared" si="8"/>
        <v>50314</v>
      </c>
      <c r="GS11" s="305">
        <f t="shared" si="8"/>
        <v>50345</v>
      </c>
      <c r="GT11" s="305">
        <f t="shared" si="8"/>
        <v>50375</v>
      </c>
      <c r="GU11" s="305">
        <f t="shared" si="8"/>
        <v>50406</v>
      </c>
      <c r="GV11" s="305">
        <f t="shared" si="8"/>
        <v>50437</v>
      </c>
      <c r="GW11" s="305">
        <f t="shared" si="8"/>
        <v>50465</v>
      </c>
      <c r="GX11" s="305">
        <f t="shared" si="8"/>
        <v>50496</v>
      </c>
      <c r="GY11" s="305">
        <f t="shared" si="8"/>
        <v>50526</v>
      </c>
      <c r="GZ11" s="305">
        <f t="shared" si="8"/>
        <v>50557</v>
      </c>
      <c r="HA11" s="305">
        <f t="shared" si="8"/>
        <v>50587</v>
      </c>
    </row>
    <row r="12" spans="1:209" s="259" customFormat="1" x14ac:dyDescent="0.2">
      <c r="B12" s="19"/>
      <c r="C12" s="260"/>
      <c r="D12" s="260" t="s">
        <v>306</v>
      </c>
      <c r="E12" s="260"/>
      <c r="F12" s="260"/>
      <c r="G12" s="260"/>
      <c r="H12" s="276"/>
      <c r="I12" s="276"/>
      <c r="J12" s="276"/>
      <c r="K12" s="276"/>
      <c r="L12" s="276"/>
      <c r="M12" s="19"/>
      <c r="N12" s="261">
        <v>1</v>
      </c>
      <c r="O12" s="261">
        <f>N12+1</f>
        <v>2</v>
      </c>
      <c r="P12" s="261">
        <f t="shared" ref="P12:AB12" si="9">O12+1</f>
        <v>3</v>
      </c>
      <c r="Q12" s="261">
        <f t="shared" si="9"/>
        <v>4</v>
      </c>
      <c r="R12" s="261">
        <f t="shared" si="9"/>
        <v>5</v>
      </c>
      <c r="S12" s="261">
        <f t="shared" si="9"/>
        <v>6</v>
      </c>
      <c r="T12" s="261">
        <f t="shared" si="9"/>
        <v>7</v>
      </c>
      <c r="U12" s="261">
        <f t="shared" si="9"/>
        <v>8</v>
      </c>
      <c r="V12" s="261">
        <f t="shared" si="9"/>
        <v>9</v>
      </c>
      <c r="W12" s="261">
        <f t="shared" si="9"/>
        <v>10</v>
      </c>
      <c r="X12" s="261">
        <f t="shared" si="9"/>
        <v>11</v>
      </c>
      <c r="Y12" s="261">
        <f t="shared" si="9"/>
        <v>12</v>
      </c>
      <c r="Z12" s="261">
        <f t="shared" si="9"/>
        <v>13</v>
      </c>
      <c r="AA12" s="261">
        <f t="shared" si="9"/>
        <v>14</v>
      </c>
      <c r="AB12" s="261">
        <f t="shared" si="9"/>
        <v>15</v>
      </c>
      <c r="AD12" s="300">
        <f t="shared" ref="AD12:BI12" si="10">ROUNDDOWN(AD10/12.0001,0)+1</f>
        <v>1</v>
      </c>
      <c r="AE12" s="300">
        <f t="shared" si="10"/>
        <v>1</v>
      </c>
      <c r="AF12" s="300">
        <f t="shared" si="10"/>
        <v>1</v>
      </c>
      <c r="AG12" s="300">
        <f t="shared" si="10"/>
        <v>1</v>
      </c>
      <c r="AH12" s="300">
        <f t="shared" si="10"/>
        <v>1</v>
      </c>
      <c r="AI12" s="300">
        <f t="shared" si="10"/>
        <v>1</v>
      </c>
      <c r="AJ12" s="300">
        <f t="shared" si="10"/>
        <v>1</v>
      </c>
      <c r="AK12" s="300">
        <f t="shared" si="10"/>
        <v>1</v>
      </c>
      <c r="AL12" s="300">
        <f t="shared" si="10"/>
        <v>1</v>
      </c>
      <c r="AM12" s="300">
        <f t="shared" si="10"/>
        <v>1</v>
      </c>
      <c r="AN12" s="300">
        <f t="shared" si="10"/>
        <v>1</v>
      </c>
      <c r="AO12" s="300">
        <f t="shared" si="10"/>
        <v>1</v>
      </c>
      <c r="AP12" s="300">
        <f t="shared" si="10"/>
        <v>2</v>
      </c>
      <c r="AQ12" s="300">
        <f t="shared" si="10"/>
        <v>2</v>
      </c>
      <c r="AR12" s="300">
        <f t="shared" si="10"/>
        <v>2</v>
      </c>
      <c r="AS12" s="300">
        <f t="shared" si="10"/>
        <v>2</v>
      </c>
      <c r="AT12" s="300">
        <f t="shared" si="10"/>
        <v>2</v>
      </c>
      <c r="AU12" s="300">
        <f t="shared" si="10"/>
        <v>2</v>
      </c>
      <c r="AV12" s="300">
        <f t="shared" si="10"/>
        <v>2</v>
      </c>
      <c r="AW12" s="300">
        <f t="shared" si="10"/>
        <v>2</v>
      </c>
      <c r="AX12" s="300">
        <f t="shared" si="10"/>
        <v>2</v>
      </c>
      <c r="AY12" s="300">
        <f t="shared" si="10"/>
        <v>2</v>
      </c>
      <c r="AZ12" s="300">
        <f t="shared" si="10"/>
        <v>2</v>
      </c>
      <c r="BA12" s="300">
        <f t="shared" si="10"/>
        <v>2</v>
      </c>
      <c r="BB12" s="300">
        <f t="shared" si="10"/>
        <v>3</v>
      </c>
      <c r="BC12" s="300">
        <f t="shared" si="10"/>
        <v>3</v>
      </c>
      <c r="BD12" s="300">
        <f t="shared" si="10"/>
        <v>3</v>
      </c>
      <c r="BE12" s="300">
        <f t="shared" si="10"/>
        <v>3</v>
      </c>
      <c r="BF12" s="300">
        <f t="shared" si="10"/>
        <v>3</v>
      </c>
      <c r="BG12" s="300">
        <f t="shared" si="10"/>
        <v>3</v>
      </c>
      <c r="BH12" s="300">
        <f t="shared" si="10"/>
        <v>3</v>
      </c>
      <c r="BI12" s="300">
        <f t="shared" si="10"/>
        <v>3</v>
      </c>
      <c r="BJ12" s="300">
        <f t="shared" ref="BJ12:CO12" si="11">ROUNDDOWN(BJ10/12.0001,0)+1</f>
        <v>3</v>
      </c>
      <c r="BK12" s="300">
        <f t="shared" si="11"/>
        <v>3</v>
      </c>
      <c r="BL12" s="300">
        <f t="shared" si="11"/>
        <v>3</v>
      </c>
      <c r="BM12" s="300">
        <f t="shared" si="11"/>
        <v>3</v>
      </c>
      <c r="BN12" s="300">
        <f t="shared" si="11"/>
        <v>4</v>
      </c>
      <c r="BO12" s="300">
        <f t="shared" si="11"/>
        <v>4</v>
      </c>
      <c r="BP12" s="300">
        <f t="shared" si="11"/>
        <v>4</v>
      </c>
      <c r="BQ12" s="300">
        <f t="shared" si="11"/>
        <v>4</v>
      </c>
      <c r="BR12" s="300">
        <f t="shared" si="11"/>
        <v>4</v>
      </c>
      <c r="BS12" s="300">
        <f t="shared" si="11"/>
        <v>4</v>
      </c>
      <c r="BT12" s="300">
        <f t="shared" si="11"/>
        <v>4</v>
      </c>
      <c r="BU12" s="300">
        <f t="shared" si="11"/>
        <v>4</v>
      </c>
      <c r="BV12" s="300">
        <f t="shared" si="11"/>
        <v>4</v>
      </c>
      <c r="BW12" s="300">
        <f t="shared" si="11"/>
        <v>4</v>
      </c>
      <c r="BX12" s="300">
        <f t="shared" si="11"/>
        <v>4</v>
      </c>
      <c r="BY12" s="300">
        <f t="shared" si="11"/>
        <v>4</v>
      </c>
      <c r="BZ12" s="300">
        <f t="shared" si="11"/>
        <v>5</v>
      </c>
      <c r="CA12" s="300">
        <f t="shared" si="11"/>
        <v>5</v>
      </c>
      <c r="CB12" s="300">
        <f t="shared" si="11"/>
        <v>5</v>
      </c>
      <c r="CC12" s="300">
        <f t="shared" si="11"/>
        <v>5</v>
      </c>
      <c r="CD12" s="300">
        <f t="shared" si="11"/>
        <v>5</v>
      </c>
      <c r="CE12" s="300">
        <f t="shared" si="11"/>
        <v>5</v>
      </c>
      <c r="CF12" s="300">
        <f t="shared" si="11"/>
        <v>5</v>
      </c>
      <c r="CG12" s="300">
        <f t="shared" si="11"/>
        <v>5</v>
      </c>
      <c r="CH12" s="300">
        <f t="shared" si="11"/>
        <v>5</v>
      </c>
      <c r="CI12" s="300">
        <f t="shared" si="11"/>
        <v>5</v>
      </c>
      <c r="CJ12" s="300">
        <f t="shared" si="11"/>
        <v>5</v>
      </c>
      <c r="CK12" s="300">
        <f t="shared" si="11"/>
        <v>5</v>
      </c>
      <c r="CL12" s="300">
        <f t="shared" si="11"/>
        <v>6</v>
      </c>
      <c r="CM12" s="300">
        <f t="shared" si="11"/>
        <v>6</v>
      </c>
      <c r="CN12" s="300">
        <f t="shared" si="11"/>
        <v>6</v>
      </c>
      <c r="CO12" s="300">
        <f t="shared" si="11"/>
        <v>6</v>
      </c>
      <c r="CP12" s="300">
        <f t="shared" ref="CP12:DU12" si="12">ROUNDDOWN(CP10/12.0001,0)+1</f>
        <v>6</v>
      </c>
      <c r="CQ12" s="300">
        <f t="shared" si="12"/>
        <v>6</v>
      </c>
      <c r="CR12" s="300">
        <f t="shared" si="12"/>
        <v>6</v>
      </c>
      <c r="CS12" s="300">
        <f t="shared" si="12"/>
        <v>6</v>
      </c>
      <c r="CT12" s="300">
        <f t="shared" si="12"/>
        <v>6</v>
      </c>
      <c r="CU12" s="300">
        <f t="shared" si="12"/>
        <v>6</v>
      </c>
      <c r="CV12" s="300">
        <f t="shared" si="12"/>
        <v>6</v>
      </c>
      <c r="CW12" s="300">
        <f t="shared" si="12"/>
        <v>6</v>
      </c>
      <c r="CX12" s="300">
        <f t="shared" si="12"/>
        <v>7</v>
      </c>
      <c r="CY12" s="300">
        <f t="shared" si="12"/>
        <v>7</v>
      </c>
      <c r="CZ12" s="300">
        <f t="shared" si="12"/>
        <v>7</v>
      </c>
      <c r="DA12" s="300">
        <f t="shared" si="12"/>
        <v>7</v>
      </c>
      <c r="DB12" s="300">
        <f t="shared" si="12"/>
        <v>7</v>
      </c>
      <c r="DC12" s="300">
        <f t="shared" si="12"/>
        <v>7</v>
      </c>
      <c r="DD12" s="300">
        <f t="shared" si="12"/>
        <v>7</v>
      </c>
      <c r="DE12" s="300">
        <f t="shared" si="12"/>
        <v>7</v>
      </c>
      <c r="DF12" s="300">
        <f t="shared" si="12"/>
        <v>7</v>
      </c>
      <c r="DG12" s="300">
        <f t="shared" si="12"/>
        <v>7</v>
      </c>
      <c r="DH12" s="300">
        <f t="shared" si="12"/>
        <v>7</v>
      </c>
      <c r="DI12" s="300">
        <f t="shared" si="12"/>
        <v>7</v>
      </c>
      <c r="DJ12" s="300">
        <f t="shared" si="12"/>
        <v>8</v>
      </c>
      <c r="DK12" s="300">
        <f t="shared" si="12"/>
        <v>8</v>
      </c>
      <c r="DL12" s="300">
        <f t="shared" si="12"/>
        <v>8</v>
      </c>
      <c r="DM12" s="300">
        <f t="shared" si="12"/>
        <v>8</v>
      </c>
      <c r="DN12" s="300">
        <f t="shared" si="12"/>
        <v>8</v>
      </c>
      <c r="DO12" s="300">
        <f t="shared" si="12"/>
        <v>8</v>
      </c>
      <c r="DP12" s="300">
        <f t="shared" si="12"/>
        <v>8</v>
      </c>
      <c r="DQ12" s="300">
        <f t="shared" si="12"/>
        <v>8</v>
      </c>
      <c r="DR12" s="300">
        <f t="shared" si="12"/>
        <v>8</v>
      </c>
      <c r="DS12" s="300">
        <f t="shared" si="12"/>
        <v>8</v>
      </c>
      <c r="DT12" s="300">
        <f t="shared" si="12"/>
        <v>8</v>
      </c>
      <c r="DU12" s="300">
        <f t="shared" si="12"/>
        <v>8</v>
      </c>
      <c r="DV12" s="300">
        <f t="shared" ref="DV12:FA12" si="13">ROUNDDOWN(DV10/12.0001,0)+1</f>
        <v>9</v>
      </c>
      <c r="DW12" s="300">
        <f t="shared" si="13"/>
        <v>9</v>
      </c>
      <c r="DX12" s="300">
        <f t="shared" si="13"/>
        <v>9</v>
      </c>
      <c r="DY12" s="300">
        <f t="shared" si="13"/>
        <v>9</v>
      </c>
      <c r="DZ12" s="300">
        <f t="shared" si="13"/>
        <v>9</v>
      </c>
      <c r="EA12" s="300">
        <f t="shared" si="13"/>
        <v>9</v>
      </c>
      <c r="EB12" s="300">
        <f t="shared" si="13"/>
        <v>9</v>
      </c>
      <c r="EC12" s="300">
        <f t="shared" si="13"/>
        <v>9</v>
      </c>
      <c r="ED12" s="300">
        <f t="shared" si="13"/>
        <v>9</v>
      </c>
      <c r="EE12" s="300">
        <f t="shared" si="13"/>
        <v>9</v>
      </c>
      <c r="EF12" s="300">
        <f t="shared" si="13"/>
        <v>9</v>
      </c>
      <c r="EG12" s="300">
        <f t="shared" si="13"/>
        <v>9</v>
      </c>
      <c r="EH12" s="300">
        <f t="shared" si="13"/>
        <v>10</v>
      </c>
      <c r="EI12" s="300">
        <f t="shared" si="13"/>
        <v>10</v>
      </c>
      <c r="EJ12" s="300">
        <f t="shared" si="13"/>
        <v>10</v>
      </c>
      <c r="EK12" s="300">
        <f t="shared" si="13"/>
        <v>10</v>
      </c>
      <c r="EL12" s="300">
        <f t="shared" si="13"/>
        <v>10</v>
      </c>
      <c r="EM12" s="300">
        <f t="shared" si="13"/>
        <v>10</v>
      </c>
      <c r="EN12" s="300">
        <f t="shared" si="13"/>
        <v>10</v>
      </c>
      <c r="EO12" s="300">
        <f t="shared" si="13"/>
        <v>10</v>
      </c>
      <c r="EP12" s="300">
        <f t="shared" si="13"/>
        <v>10</v>
      </c>
      <c r="EQ12" s="300">
        <f t="shared" si="13"/>
        <v>10</v>
      </c>
      <c r="ER12" s="300">
        <f t="shared" si="13"/>
        <v>10</v>
      </c>
      <c r="ES12" s="300">
        <f t="shared" si="13"/>
        <v>10</v>
      </c>
      <c r="ET12" s="300">
        <f t="shared" si="13"/>
        <v>11</v>
      </c>
      <c r="EU12" s="300">
        <f t="shared" si="13"/>
        <v>11</v>
      </c>
      <c r="EV12" s="300">
        <f t="shared" si="13"/>
        <v>11</v>
      </c>
      <c r="EW12" s="300">
        <f t="shared" si="13"/>
        <v>11</v>
      </c>
      <c r="EX12" s="300">
        <f t="shared" si="13"/>
        <v>11</v>
      </c>
      <c r="EY12" s="300">
        <f t="shared" si="13"/>
        <v>11</v>
      </c>
      <c r="EZ12" s="300">
        <f t="shared" si="13"/>
        <v>11</v>
      </c>
      <c r="FA12" s="300">
        <f t="shared" si="13"/>
        <v>11</v>
      </c>
      <c r="FB12" s="300">
        <f t="shared" ref="FB12:GG12" si="14">ROUNDDOWN(FB10/12.0001,0)+1</f>
        <v>11</v>
      </c>
      <c r="FC12" s="300">
        <f t="shared" si="14"/>
        <v>11</v>
      </c>
      <c r="FD12" s="300">
        <f t="shared" si="14"/>
        <v>11</v>
      </c>
      <c r="FE12" s="300">
        <f t="shared" si="14"/>
        <v>11</v>
      </c>
      <c r="FF12" s="300">
        <f t="shared" si="14"/>
        <v>12</v>
      </c>
      <c r="FG12" s="300">
        <f t="shared" si="14"/>
        <v>12</v>
      </c>
      <c r="FH12" s="300">
        <f t="shared" si="14"/>
        <v>12</v>
      </c>
      <c r="FI12" s="300">
        <f t="shared" si="14"/>
        <v>12</v>
      </c>
      <c r="FJ12" s="300">
        <f t="shared" si="14"/>
        <v>12</v>
      </c>
      <c r="FK12" s="300">
        <f t="shared" si="14"/>
        <v>12</v>
      </c>
      <c r="FL12" s="300">
        <f t="shared" si="14"/>
        <v>12</v>
      </c>
      <c r="FM12" s="300">
        <f t="shared" si="14"/>
        <v>12</v>
      </c>
      <c r="FN12" s="300">
        <f t="shared" si="14"/>
        <v>12</v>
      </c>
      <c r="FO12" s="300">
        <f t="shared" si="14"/>
        <v>12</v>
      </c>
      <c r="FP12" s="300">
        <f t="shared" si="14"/>
        <v>12</v>
      </c>
      <c r="FQ12" s="300">
        <f t="shared" si="14"/>
        <v>12</v>
      </c>
      <c r="FR12" s="300">
        <f t="shared" si="14"/>
        <v>13</v>
      </c>
      <c r="FS12" s="300">
        <f t="shared" si="14"/>
        <v>13</v>
      </c>
      <c r="FT12" s="300">
        <f t="shared" si="14"/>
        <v>13</v>
      </c>
      <c r="FU12" s="300">
        <f t="shared" si="14"/>
        <v>13</v>
      </c>
      <c r="FV12" s="300">
        <f t="shared" si="14"/>
        <v>13</v>
      </c>
      <c r="FW12" s="300">
        <f t="shared" si="14"/>
        <v>13</v>
      </c>
      <c r="FX12" s="300">
        <f t="shared" si="14"/>
        <v>13</v>
      </c>
      <c r="FY12" s="300">
        <f t="shared" si="14"/>
        <v>13</v>
      </c>
      <c r="FZ12" s="300">
        <f t="shared" si="14"/>
        <v>13</v>
      </c>
      <c r="GA12" s="300">
        <f t="shared" si="14"/>
        <v>13</v>
      </c>
      <c r="GB12" s="300">
        <f t="shared" si="14"/>
        <v>13</v>
      </c>
      <c r="GC12" s="300">
        <f t="shared" si="14"/>
        <v>13</v>
      </c>
      <c r="GD12" s="300">
        <f t="shared" si="14"/>
        <v>14</v>
      </c>
      <c r="GE12" s="300">
        <f t="shared" si="14"/>
        <v>14</v>
      </c>
      <c r="GF12" s="300">
        <f t="shared" si="14"/>
        <v>14</v>
      </c>
      <c r="GG12" s="300">
        <f t="shared" si="14"/>
        <v>14</v>
      </c>
      <c r="GH12" s="300">
        <f t="shared" ref="GH12:HA12" si="15">ROUNDDOWN(GH10/12.0001,0)+1</f>
        <v>14</v>
      </c>
      <c r="GI12" s="300">
        <f t="shared" si="15"/>
        <v>14</v>
      </c>
      <c r="GJ12" s="300">
        <f t="shared" si="15"/>
        <v>14</v>
      </c>
      <c r="GK12" s="300">
        <f t="shared" si="15"/>
        <v>14</v>
      </c>
      <c r="GL12" s="300">
        <f t="shared" si="15"/>
        <v>14</v>
      </c>
      <c r="GM12" s="300">
        <f t="shared" si="15"/>
        <v>14</v>
      </c>
      <c r="GN12" s="300">
        <f t="shared" si="15"/>
        <v>14</v>
      </c>
      <c r="GO12" s="300">
        <f t="shared" si="15"/>
        <v>14</v>
      </c>
      <c r="GP12" s="300">
        <f t="shared" si="15"/>
        <v>15</v>
      </c>
      <c r="GQ12" s="300">
        <f t="shared" si="15"/>
        <v>15</v>
      </c>
      <c r="GR12" s="300">
        <f t="shared" si="15"/>
        <v>15</v>
      </c>
      <c r="GS12" s="300">
        <f t="shared" si="15"/>
        <v>15</v>
      </c>
      <c r="GT12" s="300">
        <f t="shared" si="15"/>
        <v>15</v>
      </c>
      <c r="GU12" s="300">
        <f t="shared" si="15"/>
        <v>15</v>
      </c>
      <c r="GV12" s="300">
        <f t="shared" si="15"/>
        <v>15</v>
      </c>
      <c r="GW12" s="300">
        <f t="shared" si="15"/>
        <v>15</v>
      </c>
      <c r="GX12" s="300">
        <f t="shared" si="15"/>
        <v>15</v>
      </c>
      <c r="GY12" s="300">
        <f t="shared" si="15"/>
        <v>15</v>
      </c>
      <c r="GZ12" s="300">
        <f t="shared" si="15"/>
        <v>15</v>
      </c>
      <c r="HA12" s="300">
        <f t="shared" si="15"/>
        <v>15</v>
      </c>
    </row>
    <row r="13" spans="1:209" s="21" customFormat="1" x14ac:dyDescent="0.2">
      <c r="B13" s="19"/>
      <c r="C13" s="232"/>
      <c r="D13" s="232" t="s">
        <v>307</v>
      </c>
      <c r="E13" s="232"/>
      <c r="F13" s="233">
        <f>SUM(N13:AB13)</f>
        <v>0</v>
      </c>
      <c r="G13" s="233"/>
      <c r="H13" s="277"/>
      <c r="I13" s="277"/>
      <c r="J13" s="277"/>
      <c r="K13" s="277"/>
      <c r="L13" s="277"/>
      <c r="M13" s="19"/>
      <c r="N13" s="234">
        <f>IFERROR(-SUMIF('Construction Draw'!$H$15:$AE$15,'Debt Summary'!N$12,'Construction Draw'!$H$85:$AE$85),0)</f>
        <v>0</v>
      </c>
      <c r="O13" s="234">
        <f>IFERROR(-SUMIF('Construction Draw'!$H$15:$AE$15,'Debt Summary'!O$12,'Construction Draw'!$H$85:$AE$85),0)</f>
        <v>0</v>
      </c>
      <c r="P13" s="234">
        <f>IFERROR(-SUMIF('Construction Draw'!$H$15:$AE$15,'Debt Summary'!P$12,'Construction Draw'!$H$85:$AE$85),0)</f>
        <v>0</v>
      </c>
      <c r="Q13" s="234">
        <f>IFERROR(-SUMIF('Construction Draw'!$H$15:$AE$15,'Debt Summary'!Q$12,'Construction Draw'!$H$85:$AE$85),0)</f>
        <v>0</v>
      </c>
      <c r="R13" s="234">
        <f>IFERROR(-SUMIF('Construction Draw'!$H$15:$AE$15,'Debt Summary'!R$12,'Construction Draw'!$H$85:$AE$85),0)</f>
        <v>0</v>
      </c>
      <c r="S13" s="234">
        <f>IFERROR(-SUMIF('Construction Draw'!$H$15:$AE$15,'Debt Summary'!S$12,'Construction Draw'!$H$85:$AE$85),0)</f>
        <v>0</v>
      </c>
      <c r="T13" s="234">
        <f>IFERROR(-SUMIF('Construction Draw'!$H$15:$AE$15,'Debt Summary'!T$12,'Construction Draw'!$H$85:$AE$85),0)</f>
        <v>0</v>
      </c>
      <c r="U13" s="234">
        <f>IFERROR(-SUMIF('Construction Draw'!$H$15:$AE$15,'Debt Summary'!U$12,'Construction Draw'!$H$85:$AE$85),0)</f>
        <v>0</v>
      </c>
      <c r="V13" s="234">
        <f>IFERROR(-SUMIF('Construction Draw'!$H$15:$AE$15,'Debt Summary'!V$12,'Construction Draw'!$H$85:$AE$85),0)</f>
        <v>0</v>
      </c>
      <c r="W13" s="234">
        <f>IFERROR(-SUMIF('Construction Draw'!$H$15:$AE$15,'Debt Summary'!W$12,'Construction Draw'!$H$85:$AE$85),0)</f>
        <v>0</v>
      </c>
      <c r="X13" s="234">
        <f>IFERROR(-SUMIF('Construction Draw'!$H$15:$AE$15,'Debt Summary'!X$12,'Construction Draw'!$H$85:$AE$85),0)</f>
        <v>0</v>
      </c>
      <c r="Y13" s="234">
        <f>IFERROR(-SUMIF('Construction Draw'!$H$15:$AE$15,'Debt Summary'!Y$12,'Construction Draw'!$H$85:$AE$85),0)</f>
        <v>0</v>
      </c>
      <c r="Z13" s="234">
        <f>IFERROR(-SUMIF('Construction Draw'!$H$15:$AE$15,'Debt Summary'!Z$12,'Construction Draw'!$H$85:$AE$85),0)</f>
        <v>0</v>
      </c>
      <c r="AA13" s="234">
        <f>IFERROR(-SUMIF('Construction Draw'!$H$15:$AE$15,'Debt Summary'!AA$12,'Construction Draw'!$H$85:$AE$85),0)</f>
        <v>0</v>
      </c>
      <c r="AB13" s="234">
        <f>IFERROR(-SUMIF('Construction Draw'!$H$15:$AE$15,'Debt Summary'!AB$12,'Construction Draw'!$H$85:$AE$85),0)</f>
        <v>0</v>
      </c>
      <c r="AD13" s="301">
        <f>-SUMIF('Construction Draw'!$H$14:$AE$14,'Debt Summary'!AD$11,'Construction Draw'!$H$85:$AE$85)</f>
        <v>0</v>
      </c>
      <c r="AE13" s="301">
        <f>-SUMIF('Construction Draw'!$H$14:$AE$14,'Debt Summary'!AE$11,'Construction Draw'!$H$85:$AE$85)</f>
        <v>0</v>
      </c>
      <c r="AF13" s="301">
        <f>-SUMIF('Construction Draw'!$H$14:$AE$14,'Debt Summary'!AF$11,'Construction Draw'!$H$85:$AE$85)</f>
        <v>0</v>
      </c>
      <c r="AG13" s="301">
        <f>-SUMIF('Construction Draw'!$H$14:$AE$14,'Debt Summary'!AG$11,'Construction Draw'!$H$85:$AE$85)</f>
        <v>0</v>
      </c>
      <c r="AH13" s="301">
        <f>-SUMIF('Construction Draw'!$H$14:$AE$14,'Debt Summary'!AH$11,'Construction Draw'!$H$85:$AE$85)</f>
        <v>0</v>
      </c>
      <c r="AI13" s="301">
        <f>-SUMIF('Construction Draw'!$H$14:$AE$14,'Debt Summary'!AI$11,'Construction Draw'!$H$85:$AE$85)</f>
        <v>0</v>
      </c>
      <c r="AJ13" s="301">
        <f>-SUMIF('Construction Draw'!$H$14:$AE$14,'Debt Summary'!AJ$11,'Construction Draw'!$H$85:$AE$85)</f>
        <v>0</v>
      </c>
      <c r="AK13" s="301">
        <f>-SUMIF('Construction Draw'!$H$14:$AE$14,'Debt Summary'!AK$11,'Construction Draw'!$H$85:$AE$85)</f>
        <v>0</v>
      </c>
      <c r="AL13" s="301">
        <f>-SUMIF('Construction Draw'!$H$14:$AE$14,'Debt Summary'!AL$11,'Construction Draw'!$H$85:$AE$85)</f>
        <v>0</v>
      </c>
      <c r="AM13" s="301">
        <f>-SUMIF('Construction Draw'!$H$14:$AE$14,'Debt Summary'!AM$11,'Construction Draw'!$H$85:$AE$85)</f>
        <v>0</v>
      </c>
      <c r="AN13" s="301">
        <f>-SUMIF('Construction Draw'!$H$14:$AE$14,'Debt Summary'!AN$11,'Construction Draw'!$H$85:$AE$85)</f>
        <v>0</v>
      </c>
      <c r="AO13" s="301">
        <f>-SUMIF('Construction Draw'!$H$14:$AE$14,'Debt Summary'!AO$11,'Construction Draw'!$H$85:$AE$85)</f>
        <v>0</v>
      </c>
      <c r="AP13" s="301">
        <f>-SUMIF('Construction Draw'!$H$14:$AE$14,'Debt Summary'!AP$11,'Construction Draw'!$H$85:$AE$85)</f>
        <v>0</v>
      </c>
      <c r="AQ13" s="301">
        <f>-SUMIF('Construction Draw'!$H$14:$AE$14,'Debt Summary'!AQ$11,'Construction Draw'!$H$85:$AE$85)</f>
        <v>0</v>
      </c>
      <c r="AR13" s="301">
        <f>-SUMIF('Construction Draw'!$H$14:$AE$14,'Debt Summary'!AR$11,'Construction Draw'!$H$85:$AE$85)</f>
        <v>0</v>
      </c>
      <c r="AS13" s="301">
        <f>-SUMIF('Construction Draw'!$H$14:$AE$14,'Debt Summary'!AS$11,'Construction Draw'!$H$85:$AE$85)</f>
        <v>0</v>
      </c>
      <c r="AT13" s="301">
        <f>-SUMIF('Construction Draw'!$H$14:$AE$14,'Debt Summary'!AT$11,'Construction Draw'!$H$85:$AE$85)</f>
        <v>0</v>
      </c>
      <c r="AU13" s="301">
        <f>-SUMIF('Construction Draw'!$H$14:$AE$14,'Debt Summary'!AU$11,'Construction Draw'!$H$85:$AE$85)</f>
        <v>0</v>
      </c>
      <c r="AV13" s="301">
        <f>-SUMIF('Construction Draw'!$H$14:$AE$14,'Debt Summary'!AV$11,'Construction Draw'!$H$85:$AE$85)</f>
        <v>0</v>
      </c>
      <c r="AW13" s="301">
        <f>-SUMIF('Construction Draw'!$H$14:$AE$14,'Debt Summary'!AW$11,'Construction Draw'!$H$85:$AE$85)</f>
        <v>0</v>
      </c>
      <c r="AX13" s="301">
        <f>-SUMIF('Construction Draw'!$H$14:$AE$14,'Debt Summary'!AX$11,'Construction Draw'!$H$85:$AE$85)</f>
        <v>0</v>
      </c>
      <c r="AY13" s="301">
        <f>-SUMIF('Construction Draw'!$H$14:$AE$14,'Debt Summary'!AY$11,'Construction Draw'!$H$85:$AE$85)</f>
        <v>0</v>
      </c>
      <c r="AZ13" s="301">
        <f>-SUMIF('Construction Draw'!$H$14:$AE$14,'Debt Summary'!AZ$11,'Construction Draw'!$H$85:$AE$85)</f>
        <v>0</v>
      </c>
      <c r="BA13" s="301">
        <f>-SUMIF('Construction Draw'!$H$14:$AE$14,'Debt Summary'!BA$11,'Construction Draw'!$H$85:$AE$85)</f>
        <v>0</v>
      </c>
      <c r="BB13" s="301">
        <f>-SUMIF('Construction Draw'!$H$14:$AE$14,'Debt Summary'!BB$11,'Construction Draw'!$H$85:$AE$85)</f>
        <v>0</v>
      </c>
      <c r="BC13" s="301">
        <f>-SUMIF('Construction Draw'!$H$14:$AE$14,'Debt Summary'!BC$11,'Construction Draw'!$H$85:$AE$85)</f>
        <v>0</v>
      </c>
      <c r="BD13" s="301">
        <f>-SUMIF('Construction Draw'!$H$14:$AE$14,'Debt Summary'!BD$11,'Construction Draw'!$H$85:$AE$85)</f>
        <v>0</v>
      </c>
      <c r="BE13" s="301">
        <f>-SUMIF('Construction Draw'!$H$14:$AE$14,'Debt Summary'!BE$11,'Construction Draw'!$H$85:$AE$85)</f>
        <v>0</v>
      </c>
      <c r="BF13" s="301">
        <f>-SUMIF('Construction Draw'!$H$14:$AE$14,'Debt Summary'!BF$11,'Construction Draw'!$H$85:$AE$85)</f>
        <v>0</v>
      </c>
      <c r="BG13" s="301">
        <f>-SUMIF('Construction Draw'!$H$14:$AE$14,'Debt Summary'!BG$11,'Construction Draw'!$H$85:$AE$85)</f>
        <v>0</v>
      </c>
      <c r="BH13" s="301">
        <f>-SUMIF('Construction Draw'!$H$14:$AE$14,'Debt Summary'!BH$11,'Construction Draw'!$H$85:$AE$85)</f>
        <v>0</v>
      </c>
      <c r="BI13" s="301">
        <f>-SUMIF('Construction Draw'!$H$14:$AE$14,'Debt Summary'!BI$11,'Construction Draw'!$H$85:$AE$85)</f>
        <v>0</v>
      </c>
      <c r="BJ13" s="301">
        <f>-SUMIF('Construction Draw'!$H$14:$AE$14,'Debt Summary'!BJ$11,'Construction Draw'!$H$85:$AE$85)</f>
        <v>0</v>
      </c>
      <c r="BK13" s="301">
        <f>-SUMIF('Construction Draw'!$H$14:$AE$14,'Debt Summary'!BK$11,'Construction Draw'!$H$85:$AE$85)</f>
        <v>0</v>
      </c>
      <c r="BL13" s="301">
        <f>-SUMIF('Construction Draw'!$H$14:$AE$14,'Debt Summary'!BL$11,'Construction Draw'!$H$85:$AE$85)</f>
        <v>0</v>
      </c>
      <c r="BM13" s="301">
        <f>-SUMIF('Construction Draw'!$H$14:$AE$14,'Debt Summary'!BM$11,'Construction Draw'!$H$85:$AE$85)</f>
        <v>0</v>
      </c>
      <c r="BN13" s="301">
        <f>-SUMIF('Construction Draw'!$H$14:$AE$14,'Debt Summary'!BN$11,'Construction Draw'!$H$85:$AE$85)</f>
        <v>0</v>
      </c>
      <c r="BO13" s="301">
        <f>-SUMIF('Construction Draw'!$H$14:$AE$14,'Debt Summary'!BO$11,'Construction Draw'!$H$85:$AE$85)</f>
        <v>0</v>
      </c>
      <c r="BP13" s="301">
        <f>-SUMIF('Construction Draw'!$H$14:$AE$14,'Debt Summary'!BP$11,'Construction Draw'!$H$85:$AE$85)</f>
        <v>0</v>
      </c>
      <c r="BQ13" s="301">
        <f>-SUMIF('Construction Draw'!$H$14:$AE$14,'Debt Summary'!BQ$11,'Construction Draw'!$H$85:$AE$85)</f>
        <v>0</v>
      </c>
      <c r="BR13" s="301">
        <f>-SUMIF('Construction Draw'!$H$14:$AE$14,'Debt Summary'!BR$11,'Construction Draw'!$H$85:$AE$85)</f>
        <v>0</v>
      </c>
      <c r="BS13" s="301">
        <f>-SUMIF('Construction Draw'!$H$14:$AE$14,'Debt Summary'!BS$11,'Construction Draw'!$H$85:$AE$85)</f>
        <v>0</v>
      </c>
      <c r="BT13" s="301">
        <f>-SUMIF('Construction Draw'!$H$14:$AE$14,'Debt Summary'!BT$11,'Construction Draw'!$H$85:$AE$85)</f>
        <v>0</v>
      </c>
      <c r="BU13" s="301">
        <f>-SUMIF('Construction Draw'!$H$14:$AE$14,'Debt Summary'!BU$11,'Construction Draw'!$H$85:$AE$85)</f>
        <v>0</v>
      </c>
      <c r="BV13" s="301">
        <f>-SUMIF('Construction Draw'!$H$14:$AE$14,'Debt Summary'!BV$11,'Construction Draw'!$H$85:$AE$85)</f>
        <v>0</v>
      </c>
      <c r="BW13" s="301">
        <f>-SUMIF('Construction Draw'!$H$14:$AE$14,'Debt Summary'!BW$11,'Construction Draw'!$H$85:$AE$85)</f>
        <v>0</v>
      </c>
      <c r="BX13" s="301">
        <f>-SUMIF('Construction Draw'!$H$14:$AE$14,'Debt Summary'!BX$11,'Construction Draw'!$H$85:$AE$85)</f>
        <v>0</v>
      </c>
      <c r="BY13" s="301">
        <f>-SUMIF('Construction Draw'!$H$14:$AE$14,'Debt Summary'!BY$11,'Construction Draw'!$H$85:$AE$85)</f>
        <v>0</v>
      </c>
      <c r="BZ13" s="301">
        <f>-SUMIF('Construction Draw'!$H$14:$AE$14,'Debt Summary'!BZ$11,'Construction Draw'!$H$85:$AE$85)</f>
        <v>0</v>
      </c>
      <c r="CA13" s="301">
        <f>-SUMIF('Construction Draw'!$H$14:$AE$14,'Debt Summary'!CA$11,'Construction Draw'!$H$85:$AE$85)</f>
        <v>0</v>
      </c>
      <c r="CB13" s="301">
        <f>-SUMIF('Construction Draw'!$H$14:$AE$14,'Debt Summary'!CB$11,'Construction Draw'!$H$85:$AE$85)</f>
        <v>0</v>
      </c>
      <c r="CC13" s="301">
        <f>-SUMIF('Construction Draw'!$H$14:$AE$14,'Debt Summary'!CC$11,'Construction Draw'!$H$85:$AE$85)</f>
        <v>0</v>
      </c>
      <c r="CD13" s="301">
        <f>-SUMIF('Construction Draw'!$H$14:$AE$14,'Debt Summary'!CD$11,'Construction Draw'!$H$85:$AE$85)</f>
        <v>0</v>
      </c>
      <c r="CE13" s="301">
        <f>-SUMIF('Construction Draw'!$H$14:$AE$14,'Debt Summary'!CE$11,'Construction Draw'!$H$85:$AE$85)</f>
        <v>0</v>
      </c>
      <c r="CF13" s="301">
        <f>-SUMIF('Construction Draw'!$H$14:$AE$14,'Debt Summary'!CF$11,'Construction Draw'!$H$85:$AE$85)</f>
        <v>0</v>
      </c>
      <c r="CG13" s="301">
        <f>-SUMIF('Construction Draw'!$H$14:$AE$14,'Debt Summary'!CG$11,'Construction Draw'!$H$85:$AE$85)</f>
        <v>0</v>
      </c>
      <c r="CH13" s="301">
        <f>-SUMIF('Construction Draw'!$H$14:$AE$14,'Debt Summary'!CH$11,'Construction Draw'!$H$85:$AE$85)</f>
        <v>0</v>
      </c>
      <c r="CI13" s="301">
        <f>-SUMIF('Construction Draw'!$H$14:$AE$14,'Debt Summary'!CI$11,'Construction Draw'!$H$85:$AE$85)</f>
        <v>0</v>
      </c>
      <c r="CJ13" s="301">
        <f>-SUMIF('Construction Draw'!$H$14:$AE$14,'Debt Summary'!CJ$11,'Construction Draw'!$H$85:$AE$85)</f>
        <v>0</v>
      </c>
      <c r="CK13" s="301">
        <f>-SUMIF('Construction Draw'!$H$14:$AE$14,'Debt Summary'!CK$11,'Construction Draw'!$H$85:$AE$85)</f>
        <v>0</v>
      </c>
      <c r="CL13" s="301">
        <f>-SUMIF('Construction Draw'!$H$14:$AE$14,'Debt Summary'!CL$11,'Construction Draw'!$H$85:$AE$85)</f>
        <v>0</v>
      </c>
      <c r="CM13" s="301">
        <f>-SUMIF('Construction Draw'!$H$14:$AE$14,'Debt Summary'!CM$11,'Construction Draw'!$H$85:$AE$85)</f>
        <v>0</v>
      </c>
      <c r="CN13" s="301">
        <f>-SUMIF('Construction Draw'!$H$14:$AE$14,'Debt Summary'!CN$11,'Construction Draw'!$H$85:$AE$85)</f>
        <v>0</v>
      </c>
      <c r="CO13" s="301">
        <f>-SUMIF('Construction Draw'!$H$14:$AE$14,'Debt Summary'!CO$11,'Construction Draw'!$H$85:$AE$85)</f>
        <v>0</v>
      </c>
      <c r="CP13" s="301">
        <f>-SUMIF('Construction Draw'!$H$14:$AE$14,'Debt Summary'!CP$11,'Construction Draw'!$H$85:$AE$85)</f>
        <v>0</v>
      </c>
      <c r="CQ13" s="301">
        <f>-SUMIF('Construction Draw'!$H$14:$AE$14,'Debt Summary'!CQ$11,'Construction Draw'!$H$85:$AE$85)</f>
        <v>0</v>
      </c>
      <c r="CR13" s="301">
        <f>-SUMIF('Construction Draw'!$H$14:$AE$14,'Debt Summary'!CR$11,'Construction Draw'!$H$85:$AE$85)</f>
        <v>0</v>
      </c>
      <c r="CS13" s="301">
        <f>-SUMIF('Construction Draw'!$H$14:$AE$14,'Debt Summary'!CS$11,'Construction Draw'!$H$85:$AE$85)</f>
        <v>0</v>
      </c>
      <c r="CT13" s="301">
        <f>-SUMIF('Construction Draw'!$H$14:$AE$14,'Debt Summary'!CT$11,'Construction Draw'!$H$85:$AE$85)</f>
        <v>0</v>
      </c>
      <c r="CU13" s="301">
        <f>-SUMIF('Construction Draw'!$H$14:$AE$14,'Debt Summary'!CU$11,'Construction Draw'!$H$85:$AE$85)</f>
        <v>0</v>
      </c>
      <c r="CV13" s="301">
        <f>-SUMIF('Construction Draw'!$H$14:$AE$14,'Debt Summary'!CV$11,'Construction Draw'!$H$85:$AE$85)</f>
        <v>0</v>
      </c>
      <c r="CW13" s="301">
        <f>-SUMIF('Construction Draw'!$H$14:$AE$14,'Debt Summary'!CW$11,'Construction Draw'!$H$85:$AE$85)</f>
        <v>0</v>
      </c>
      <c r="CX13" s="301">
        <f>-SUMIF('Construction Draw'!$H$14:$AE$14,'Debt Summary'!CX$11,'Construction Draw'!$H$85:$AE$85)</f>
        <v>0</v>
      </c>
      <c r="CY13" s="301">
        <f>-SUMIF('Construction Draw'!$H$14:$AE$14,'Debt Summary'!CY$11,'Construction Draw'!$H$85:$AE$85)</f>
        <v>0</v>
      </c>
      <c r="CZ13" s="301">
        <f>-SUMIF('Construction Draw'!$H$14:$AE$14,'Debt Summary'!CZ$11,'Construction Draw'!$H$85:$AE$85)</f>
        <v>0</v>
      </c>
      <c r="DA13" s="301">
        <f>-SUMIF('Construction Draw'!$H$14:$AE$14,'Debt Summary'!DA$11,'Construction Draw'!$H$85:$AE$85)</f>
        <v>0</v>
      </c>
      <c r="DB13" s="301">
        <f>-SUMIF('Construction Draw'!$H$14:$AE$14,'Debt Summary'!DB$11,'Construction Draw'!$H$85:$AE$85)</f>
        <v>0</v>
      </c>
      <c r="DC13" s="301">
        <f>-SUMIF('Construction Draw'!$H$14:$AE$14,'Debt Summary'!DC$11,'Construction Draw'!$H$85:$AE$85)</f>
        <v>0</v>
      </c>
      <c r="DD13" s="301">
        <f>-SUMIF('Construction Draw'!$H$14:$AE$14,'Debt Summary'!DD$11,'Construction Draw'!$H$85:$AE$85)</f>
        <v>0</v>
      </c>
      <c r="DE13" s="301">
        <f>-SUMIF('Construction Draw'!$H$14:$AE$14,'Debt Summary'!DE$11,'Construction Draw'!$H$85:$AE$85)</f>
        <v>0</v>
      </c>
      <c r="DF13" s="301">
        <f>-SUMIF('Construction Draw'!$H$14:$AE$14,'Debt Summary'!DF$11,'Construction Draw'!$H$85:$AE$85)</f>
        <v>0</v>
      </c>
      <c r="DG13" s="301">
        <f>-SUMIF('Construction Draw'!$H$14:$AE$14,'Debt Summary'!DG$11,'Construction Draw'!$H$85:$AE$85)</f>
        <v>0</v>
      </c>
      <c r="DH13" s="301">
        <f>-SUMIF('Construction Draw'!$H$14:$AE$14,'Debt Summary'!DH$11,'Construction Draw'!$H$85:$AE$85)</f>
        <v>0</v>
      </c>
      <c r="DI13" s="301">
        <f>-SUMIF('Construction Draw'!$H$14:$AE$14,'Debt Summary'!DI$11,'Construction Draw'!$H$85:$AE$85)</f>
        <v>0</v>
      </c>
      <c r="DJ13" s="301">
        <f>-SUMIF('Construction Draw'!$H$14:$AE$14,'Debt Summary'!DJ$11,'Construction Draw'!$H$85:$AE$85)</f>
        <v>0</v>
      </c>
      <c r="DK13" s="301">
        <f>-SUMIF('Construction Draw'!$H$14:$AE$14,'Debt Summary'!DK$11,'Construction Draw'!$H$85:$AE$85)</f>
        <v>0</v>
      </c>
      <c r="DL13" s="301">
        <f>-SUMIF('Construction Draw'!$H$14:$AE$14,'Debt Summary'!DL$11,'Construction Draw'!$H$85:$AE$85)</f>
        <v>0</v>
      </c>
      <c r="DM13" s="301">
        <f>-SUMIF('Construction Draw'!$H$14:$AE$14,'Debt Summary'!DM$11,'Construction Draw'!$H$85:$AE$85)</f>
        <v>0</v>
      </c>
      <c r="DN13" s="301">
        <f>-SUMIF('Construction Draw'!$H$14:$AE$14,'Debt Summary'!DN$11,'Construction Draw'!$H$85:$AE$85)</f>
        <v>0</v>
      </c>
      <c r="DO13" s="301">
        <f>-SUMIF('Construction Draw'!$H$14:$AE$14,'Debt Summary'!DO$11,'Construction Draw'!$H$85:$AE$85)</f>
        <v>0</v>
      </c>
      <c r="DP13" s="301">
        <f>-SUMIF('Construction Draw'!$H$14:$AE$14,'Debt Summary'!DP$11,'Construction Draw'!$H$85:$AE$85)</f>
        <v>0</v>
      </c>
      <c r="DQ13" s="301">
        <f>-SUMIF('Construction Draw'!$H$14:$AE$14,'Debt Summary'!DQ$11,'Construction Draw'!$H$85:$AE$85)</f>
        <v>0</v>
      </c>
      <c r="DR13" s="301">
        <f>-SUMIF('Construction Draw'!$H$14:$AE$14,'Debt Summary'!DR$11,'Construction Draw'!$H$85:$AE$85)</f>
        <v>0</v>
      </c>
      <c r="DS13" s="301">
        <f>-SUMIF('Construction Draw'!$H$14:$AE$14,'Debt Summary'!DS$11,'Construction Draw'!$H$85:$AE$85)</f>
        <v>0</v>
      </c>
      <c r="DT13" s="301">
        <f>-SUMIF('Construction Draw'!$H$14:$AE$14,'Debt Summary'!DT$11,'Construction Draw'!$H$85:$AE$85)</f>
        <v>0</v>
      </c>
      <c r="DU13" s="301">
        <f>-SUMIF('Construction Draw'!$H$14:$AE$14,'Debt Summary'!DU$11,'Construction Draw'!$H$85:$AE$85)</f>
        <v>0</v>
      </c>
      <c r="DV13" s="301">
        <f>-SUMIF('Construction Draw'!$H$14:$AE$14,'Debt Summary'!DV$11,'Construction Draw'!$H$85:$AE$85)</f>
        <v>0</v>
      </c>
      <c r="DW13" s="301">
        <f>-SUMIF('Construction Draw'!$H$14:$AE$14,'Debt Summary'!DW$11,'Construction Draw'!$H$85:$AE$85)</f>
        <v>0</v>
      </c>
      <c r="DX13" s="301">
        <f>-SUMIF('Construction Draw'!$H$14:$AE$14,'Debt Summary'!DX$11,'Construction Draw'!$H$85:$AE$85)</f>
        <v>0</v>
      </c>
      <c r="DY13" s="301">
        <f>-SUMIF('Construction Draw'!$H$14:$AE$14,'Debt Summary'!DY$11,'Construction Draw'!$H$85:$AE$85)</f>
        <v>0</v>
      </c>
      <c r="DZ13" s="301">
        <f>-SUMIF('Construction Draw'!$H$14:$AE$14,'Debt Summary'!DZ$11,'Construction Draw'!$H$85:$AE$85)</f>
        <v>0</v>
      </c>
      <c r="EA13" s="301">
        <f>-SUMIF('Construction Draw'!$H$14:$AE$14,'Debt Summary'!EA$11,'Construction Draw'!$H$85:$AE$85)</f>
        <v>0</v>
      </c>
      <c r="EB13" s="301">
        <f>-SUMIF('Construction Draw'!$H$14:$AE$14,'Debt Summary'!EB$11,'Construction Draw'!$H$85:$AE$85)</f>
        <v>0</v>
      </c>
      <c r="EC13" s="301">
        <f>-SUMIF('Construction Draw'!$H$14:$AE$14,'Debt Summary'!EC$11,'Construction Draw'!$H$85:$AE$85)</f>
        <v>0</v>
      </c>
      <c r="ED13" s="301">
        <f>-SUMIF('Construction Draw'!$H$14:$AE$14,'Debt Summary'!ED$11,'Construction Draw'!$H$85:$AE$85)</f>
        <v>0</v>
      </c>
      <c r="EE13" s="301">
        <f>-SUMIF('Construction Draw'!$H$14:$AE$14,'Debt Summary'!EE$11,'Construction Draw'!$H$85:$AE$85)</f>
        <v>0</v>
      </c>
      <c r="EF13" s="301">
        <f>-SUMIF('Construction Draw'!$H$14:$AE$14,'Debt Summary'!EF$11,'Construction Draw'!$H$85:$AE$85)</f>
        <v>0</v>
      </c>
      <c r="EG13" s="301">
        <f>-SUMIF('Construction Draw'!$H$14:$AE$14,'Debt Summary'!EG$11,'Construction Draw'!$H$85:$AE$85)</f>
        <v>0</v>
      </c>
      <c r="EH13" s="301">
        <f>-SUMIF('Construction Draw'!$H$14:$AE$14,'Debt Summary'!EH$11,'Construction Draw'!$H$85:$AE$85)</f>
        <v>0</v>
      </c>
      <c r="EI13" s="301">
        <f>-SUMIF('Construction Draw'!$H$14:$AE$14,'Debt Summary'!EI$11,'Construction Draw'!$H$85:$AE$85)</f>
        <v>0</v>
      </c>
      <c r="EJ13" s="301">
        <f>-SUMIF('Construction Draw'!$H$14:$AE$14,'Debt Summary'!EJ$11,'Construction Draw'!$H$85:$AE$85)</f>
        <v>0</v>
      </c>
      <c r="EK13" s="301">
        <f>-SUMIF('Construction Draw'!$H$14:$AE$14,'Debt Summary'!EK$11,'Construction Draw'!$H$85:$AE$85)</f>
        <v>0</v>
      </c>
      <c r="EL13" s="301">
        <f>-SUMIF('Construction Draw'!$H$14:$AE$14,'Debt Summary'!EL$11,'Construction Draw'!$H$85:$AE$85)</f>
        <v>0</v>
      </c>
      <c r="EM13" s="301">
        <f>-SUMIF('Construction Draw'!$H$14:$AE$14,'Debt Summary'!EM$11,'Construction Draw'!$H$85:$AE$85)</f>
        <v>0</v>
      </c>
      <c r="EN13" s="301">
        <f>-SUMIF('Construction Draw'!$H$14:$AE$14,'Debt Summary'!EN$11,'Construction Draw'!$H$85:$AE$85)</f>
        <v>0</v>
      </c>
      <c r="EO13" s="301">
        <f>-SUMIF('Construction Draw'!$H$14:$AE$14,'Debt Summary'!EO$11,'Construction Draw'!$H$85:$AE$85)</f>
        <v>0</v>
      </c>
      <c r="EP13" s="301">
        <f>-SUMIF('Construction Draw'!$H$14:$AE$14,'Debt Summary'!EP$11,'Construction Draw'!$H$85:$AE$85)</f>
        <v>0</v>
      </c>
      <c r="EQ13" s="301">
        <f>-SUMIF('Construction Draw'!$H$14:$AE$14,'Debt Summary'!EQ$11,'Construction Draw'!$H$85:$AE$85)</f>
        <v>0</v>
      </c>
      <c r="ER13" s="301">
        <f>-SUMIF('Construction Draw'!$H$14:$AE$14,'Debt Summary'!ER$11,'Construction Draw'!$H$85:$AE$85)</f>
        <v>0</v>
      </c>
      <c r="ES13" s="301">
        <f>-SUMIF('Construction Draw'!$H$14:$AE$14,'Debt Summary'!ES$11,'Construction Draw'!$H$85:$AE$85)</f>
        <v>0</v>
      </c>
      <c r="ET13" s="301">
        <f>-SUMIF('Construction Draw'!$H$14:$AE$14,'Debt Summary'!ET$11,'Construction Draw'!$H$85:$AE$85)</f>
        <v>0</v>
      </c>
      <c r="EU13" s="301">
        <f>-SUMIF('Construction Draw'!$H$14:$AE$14,'Debt Summary'!EU$11,'Construction Draw'!$H$85:$AE$85)</f>
        <v>0</v>
      </c>
      <c r="EV13" s="301">
        <f>-SUMIF('Construction Draw'!$H$14:$AE$14,'Debt Summary'!EV$11,'Construction Draw'!$H$85:$AE$85)</f>
        <v>0</v>
      </c>
      <c r="EW13" s="301">
        <f>-SUMIF('Construction Draw'!$H$14:$AE$14,'Debt Summary'!EW$11,'Construction Draw'!$H$85:$AE$85)</f>
        <v>0</v>
      </c>
      <c r="EX13" s="301">
        <f>-SUMIF('Construction Draw'!$H$14:$AE$14,'Debt Summary'!EX$11,'Construction Draw'!$H$85:$AE$85)</f>
        <v>0</v>
      </c>
      <c r="EY13" s="301">
        <f>-SUMIF('Construction Draw'!$H$14:$AE$14,'Debt Summary'!EY$11,'Construction Draw'!$H$85:$AE$85)</f>
        <v>0</v>
      </c>
      <c r="EZ13" s="301">
        <f>-SUMIF('Construction Draw'!$H$14:$AE$14,'Debt Summary'!EZ$11,'Construction Draw'!$H$85:$AE$85)</f>
        <v>0</v>
      </c>
      <c r="FA13" s="301">
        <f>-SUMIF('Construction Draw'!$H$14:$AE$14,'Debt Summary'!FA$11,'Construction Draw'!$H$85:$AE$85)</f>
        <v>0</v>
      </c>
      <c r="FB13" s="301">
        <f>-SUMIF('Construction Draw'!$H$14:$AE$14,'Debt Summary'!FB$11,'Construction Draw'!$H$85:$AE$85)</f>
        <v>0</v>
      </c>
      <c r="FC13" s="301">
        <f>-SUMIF('Construction Draw'!$H$14:$AE$14,'Debt Summary'!FC$11,'Construction Draw'!$H$85:$AE$85)</f>
        <v>0</v>
      </c>
      <c r="FD13" s="301">
        <f>-SUMIF('Construction Draw'!$H$14:$AE$14,'Debt Summary'!FD$11,'Construction Draw'!$H$85:$AE$85)</f>
        <v>0</v>
      </c>
      <c r="FE13" s="301">
        <f>-SUMIF('Construction Draw'!$H$14:$AE$14,'Debt Summary'!FE$11,'Construction Draw'!$H$85:$AE$85)</f>
        <v>0</v>
      </c>
      <c r="FF13" s="301">
        <f>-SUMIF('Construction Draw'!$H$14:$AE$14,'Debt Summary'!FF$11,'Construction Draw'!$H$85:$AE$85)</f>
        <v>0</v>
      </c>
      <c r="FG13" s="301">
        <f>-SUMIF('Construction Draw'!$H$14:$AE$14,'Debt Summary'!FG$11,'Construction Draw'!$H$85:$AE$85)</f>
        <v>0</v>
      </c>
      <c r="FH13" s="301">
        <f>-SUMIF('Construction Draw'!$H$14:$AE$14,'Debt Summary'!FH$11,'Construction Draw'!$H$85:$AE$85)</f>
        <v>0</v>
      </c>
      <c r="FI13" s="301">
        <f>-SUMIF('Construction Draw'!$H$14:$AE$14,'Debt Summary'!FI$11,'Construction Draw'!$H$85:$AE$85)</f>
        <v>0</v>
      </c>
      <c r="FJ13" s="301">
        <f>-SUMIF('Construction Draw'!$H$14:$AE$14,'Debt Summary'!FJ$11,'Construction Draw'!$H$85:$AE$85)</f>
        <v>0</v>
      </c>
      <c r="FK13" s="301">
        <f>-SUMIF('Construction Draw'!$H$14:$AE$14,'Debt Summary'!FK$11,'Construction Draw'!$H$85:$AE$85)</f>
        <v>0</v>
      </c>
      <c r="FL13" s="301">
        <f>-SUMIF('Construction Draw'!$H$14:$AE$14,'Debt Summary'!FL$11,'Construction Draw'!$H$85:$AE$85)</f>
        <v>0</v>
      </c>
      <c r="FM13" s="301">
        <f>-SUMIF('Construction Draw'!$H$14:$AE$14,'Debt Summary'!FM$11,'Construction Draw'!$H$85:$AE$85)</f>
        <v>0</v>
      </c>
      <c r="FN13" s="301">
        <f>-SUMIF('Construction Draw'!$H$14:$AE$14,'Debt Summary'!FN$11,'Construction Draw'!$H$85:$AE$85)</f>
        <v>0</v>
      </c>
      <c r="FO13" s="301">
        <f>-SUMIF('Construction Draw'!$H$14:$AE$14,'Debt Summary'!FO$11,'Construction Draw'!$H$85:$AE$85)</f>
        <v>0</v>
      </c>
      <c r="FP13" s="301">
        <f>-SUMIF('Construction Draw'!$H$14:$AE$14,'Debt Summary'!FP$11,'Construction Draw'!$H$85:$AE$85)</f>
        <v>0</v>
      </c>
      <c r="FQ13" s="301">
        <f>-SUMIF('Construction Draw'!$H$14:$AE$14,'Debt Summary'!FQ$11,'Construction Draw'!$H$85:$AE$85)</f>
        <v>0</v>
      </c>
      <c r="FR13" s="301">
        <f>-SUMIF('Construction Draw'!$H$14:$AE$14,'Debt Summary'!FR$11,'Construction Draw'!$H$85:$AE$85)</f>
        <v>0</v>
      </c>
      <c r="FS13" s="301">
        <f>-SUMIF('Construction Draw'!$H$14:$AE$14,'Debt Summary'!FS$11,'Construction Draw'!$H$85:$AE$85)</f>
        <v>0</v>
      </c>
      <c r="FT13" s="301">
        <f>-SUMIF('Construction Draw'!$H$14:$AE$14,'Debt Summary'!FT$11,'Construction Draw'!$H$85:$AE$85)</f>
        <v>0</v>
      </c>
      <c r="FU13" s="301">
        <f>-SUMIF('Construction Draw'!$H$14:$AE$14,'Debt Summary'!FU$11,'Construction Draw'!$H$85:$AE$85)</f>
        <v>0</v>
      </c>
      <c r="FV13" s="301">
        <f>-SUMIF('Construction Draw'!$H$14:$AE$14,'Debt Summary'!FV$11,'Construction Draw'!$H$85:$AE$85)</f>
        <v>0</v>
      </c>
      <c r="FW13" s="301">
        <f>-SUMIF('Construction Draw'!$H$14:$AE$14,'Debt Summary'!FW$11,'Construction Draw'!$H$85:$AE$85)</f>
        <v>0</v>
      </c>
      <c r="FX13" s="301">
        <f>-SUMIF('Construction Draw'!$H$14:$AE$14,'Debt Summary'!FX$11,'Construction Draw'!$H$85:$AE$85)</f>
        <v>0</v>
      </c>
      <c r="FY13" s="301">
        <f>-SUMIF('Construction Draw'!$H$14:$AE$14,'Debt Summary'!FY$11,'Construction Draw'!$H$85:$AE$85)</f>
        <v>0</v>
      </c>
      <c r="FZ13" s="301">
        <f>-SUMIF('Construction Draw'!$H$14:$AE$14,'Debt Summary'!FZ$11,'Construction Draw'!$H$85:$AE$85)</f>
        <v>0</v>
      </c>
      <c r="GA13" s="301">
        <f>-SUMIF('Construction Draw'!$H$14:$AE$14,'Debt Summary'!GA$11,'Construction Draw'!$H$85:$AE$85)</f>
        <v>0</v>
      </c>
      <c r="GB13" s="301">
        <f>-SUMIF('Construction Draw'!$H$14:$AE$14,'Debt Summary'!GB$11,'Construction Draw'!$H$85:$AE$85)</f>
        <v>0</v>
      </c>
      <c r="GC13" s="301">
        <f>-SUMIF('Construction Draw'!$H$14:$AE$14,'Debt Summary'!GC$11,'Construction Draw'!$H$85:$AE$85)</f>
        <v>0</v>
      </c>
      <c r="GD13" s="301">
        <f>-SUMIF('Construction Draw'!$H$14:$AE$14,'Debt Summary'!GD$11,'Construction Draw'!$H$85:$AE$85)</f>
        <v>0</v>
      </c>
      <c r="GE13" s="301">
        <f>-SUMIF('Construction Draw'!$H$14:$AE$14,'Debt Summary'!GE$11,'Construction Draw'!$H$85:$AE$85)</f>
        <v>0</v>
      </c>
      <c r="GF13" s="301">
        <f>-SUMIF('Construction Draw'!$H$14:$AE$14,'Debt Summary'!GF$11,'Construction Draw'!$H$85:$AE$85)</f>
        <v>0</v>
      </c>
      <c r="GG13" s="301">
        <f>-SUMIF('Construction Draw'!$H$14:$AE$14,'Debt Summary'!GG$11,'Construction Draw'!$H$85:$AE$85)</f>
        <v>0</v>
      </c>
      <c r="GH13" s="301">
        <f>-SUMIF('Construction Draw'!$H$14:$AE$14,'Debt Summary'!GH$11,'Construction Draw'!$H$85:$AE$85)</f>
        <v>0</v>
      </c>
      <c r="GI13" s="301">
        <f>-SUMIF('Construction Draw'!$H$14:$AE$14,'Debt Summary'!GI$11,'Construction Draw'!$H$85:$AE$85)</f>
        <v>0</v>
      </c>
      <c r="GJ13" s="301">
        <f>-SUMIF('Construction Draw'!$H$14:$AE$14,'Debt Summary'!GJ$11,'Construction Draw'!$H$85:$AE$85)</f>
        <v>0</v>
      </c>
      <c r="GK13" s="301">
        <f>-SUMIF('Construction Draw'!$H$14:$AE$14,'Debt Summary'!GK$11,'Construction Draw'!$H$85:$AE$85)</f>
        <v>0</v>
      </c>
      <c r="GL13" s="301">
        <f>-SUMIF('Construction Draw'!$H$14:$AE$14,'Debt Summary'!GL$11,'Construction Draw'!$H$85:$AE$85)</f>
        <v>0</v>
      </c>
      <c r="GM13" s="301">
        <f>-SUMIF('Construction Draw'!$H$14:$AE$14,'Debt Summary'!GM$11,'Construction Draw'!$H$85:$AE$85)</f>
        <v>0</v>
      </c>
      <c r="GN13" s="301">
        <f>-SUMIF('Construction Draw'!$H$14:$AE$14,'Debt Summary'!GN$11,'Construction Draw'!$H$85:$AE$85)</f>
        <v>0</v>
      </c>
      <c r="GO13" s="301">
        <f>-SUMIF('Construction Draw'!$H$14:$AE$14,'Debt Summary'!GO$11,'Construction Draw'!$H$85:$AE$85)</f>
        <v>0</v>
      </c>
      <c r="GP13" s="301">
        <f>-SUMIF('Construction Draw'!$H$14:$AE$14,'Debt Summary'!GP$11,'Construction Draw'!$H$85:$AE$85)</f>
        <v>0</v>
      </c>
      <c r="GQ13" s="301">
        <f>-SUMIF('Construction Draw'!$H$14:$AE$14,'Debt Summary'!GQ$11,'Construction Draw'!$H$85:$AE$85)</f>
        <v>0</v>
      </c>
      <c r="GR13" s="301">
        <f>-SUMIF('Construction Draw'!$H$14:$AE$14,'Debt Summary'!GR$11,'Construction Draw'!$H$85:$AE$85)</f>
        <v>0</v>
      </c>
      <c r="GS13" s="301">
        <f>-SUMIF('Construction Draw'!$H$14:$AE$14,'Debt Summary'!GS$11,'Construction Draw'!$H$85:$AE$85)</f>
        <v>0</v>
      </c>
      <c r="GT13" s="301">
        <f>-SUMIF('Construction Draw'!$H$14:$AE$14,'Debt Summary'!GT$11,'Construction Draw'!$H$85:$AE$85)</f>
        <v>0</v>
      </c>
      <c r="GU13" s="301">
        <f>-SUMIF('Construction Draw'!$H$14:$AE$14,'Debt Summary'!GU$11,'Construction Draw'!$H$85:$AE$85)</f>
        <v>0</v>
      </c>
      <c r="GV13" s="301">
        <f>-SUMIF('Construction Draw'!$H$14:$AE$14,'Debt Summary'!GV$11,'Construction Draw'!$H$85:$AE$85)</f>
        <v>0</v>
      </c>
      <c r="GW13" s="301">
        <f>-SUMIF('Construction Draw'!$H$14:$AE$14,'Debt Summary'!GW$11,'Construction Draw'!$H$85:$AE$85)</f>
        <v>0</v>
      </c>
      <c r="GX13" s="301">
        <f>-SUMIF('Construction Draw'!$H$14:$AE$14,'Debt Summary'!GX$11,'Construction Draw'!$H$85:$AE$85)</f>
        <v>0</v>
      </c>
      <c r="GY13" s="301">
        <f>-SUMIF('Construction Draw'!$H$14:$AE$14,'Debt Summary'!GY$11,'Construction Draw'!$H$85:$AE$85)</f>
        <v>0</v>
      </c>
      <c r="GZ13" s="301">
        <f>-SUMIF('Construction Draw'!$H$14:$AE$14,'Debt Summary'!GZ$11,'Construction Draw'!$H$85:$AE$85)</f>
        <v>0</v>
      </c>
      <c r="HA13" s="301">
        <f>-SUMIF('Construction Draw'!$H$14:$AE$14,'Debt Summary'!HA$11,'Construction Draw'!$H$85:$AE$85)</f>
        <v>0</v>
      </c>
    </row>
    <row r="15" spans="1:209" x14ac:dyDescent="0.2">
      <c r="C15" s="283" t="s">
        <v>308</v>
      </c>
      <c r="D15" s="284"/>
      <c r="E15" s="284"/>
      <c r="F15" s="284"/>
      <c r="G15" s="284"/>
      <c r="H15" s="285"/>
      <c r="I15" s="285"/>
      <c r="J15" s="285"/>
      <c r="K15" s="285"/>
      <c r="L15" s="285"/>
      <c r="N15" s="286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/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3"/>
      <c r="EJ15" s="303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03"/>
      <c r="EZ15" s="303"/>
      <c r="FA15" s="303"/>
      <c r="FB15" s="303"/>
      <c r="FC15" s="303"/>
      <c r="FD15" s="303"/>
      <c r="FE15" s="303"/>
      <c r="FF15" s="303"/>
      <c r="FG15" s="303"/>
      <c r="FH15" s="303"/>
      <c r="FI15" s="303"/>
      <c r="FJ15" s="303"/>
      <c r="FK15" s="303"/>
      <c r="FL15" s="303"/>
      <c r="FM15" s="303"/>
      <c r="FN15" s="303"/>
      <c r="FO15" s="303"/>
      <c r="FP15" s="303"/>
      <c r="FQ15" s="303"/>
      <c r="FR15" s="303"/>
      <c r="FS15" s="303"/>
      <c r="FT15" s="303"/>
      <c r="FU15" s="303"/>
      <c r="FV15" s="303"/>
      <c r="FW15" s="303"/>
      <c r="FX15" s="303"/>
      <c r="FY15" s="303"/>
      <c r="FZ15" s="303"/>
      <c r="GA15" s="303"/>
      <c r="GB15" s="303"/>
      <c r="GC15" s="303"/>
      <c r="GD15" s="303"/>
      <c r="GE15" s="303"/>
      <c r="GF15" s="303"/>
      <c r="GG15" s="303"/>
      <c r="GH15" s="303"/>
      <c r="GI15" s="303"/>
      <c r="GJ15" s="303"/>
      <c r="GK15" s="303"/>
      <c r="GL15" s="303"/>
      <c r="GM15" s="303"/>
      <c r="GN15" s="303"/>
      <c r="GO15" s="303"/>
      <c r="GP15" s="303"/>
      <c r="GQ15" s="303"/>
      <c r="GR15" s="303"/>
      <c r="GS15" s="303"/>
      <c r="GT15" s="303"/>
      <c r="GU15" s="303"/>
      <c r="GV15" s="303"/>
      <c r="GW15" s="303"/>
      <c r="GX15" s="303"/>
      <c r="GY15" s="303"/>
      <c r="GZ15" s="303"/>
      <c r="HA15" s="303"/>
    </row>
    <row r="16" spans="1:209" x14ac:dyDescent="0.2">
      <c r="A16" s="19" t="s">
        <v>309</v>
      </c>
      <c r="C16" s="21"/>
      <c r="D16" s="825" t="s">
        <v>310</v>
      </c>
      <c r="E16" s="826" t="s">
        <v>311</v>
      </c>
      <c r="F16" s="827" t="s">
        <v>312</v>
      </c>
      <c r="G16" s="827" t="s">
        <v>53</v>
      </c>
      <c r="H16" s="827" t="s">
        <v>313</v>
      </c>
      <c r="I16" s="828" t="s">
        <v>314</v>
      </c>
      <c r="J16" s="828" t="s">
        <v>315</v>
      </c>
      <c r="K16" s="828" t="s">
        <v>316</v>
      </c>
      <c r="L16" s="827" t="s">
        <v>317</v>
      </c>
    </row>
    <row r="17" spans="1:209" x14ac:dyDescent="0.2">
      <c r="A17" s="19" t="s">
        <v>105</v>
      </c>
      <c r="C17" s="262">
        <v>1</v>
      </c>
      <c r="D17" s="817" t="str" cm="1">
        <f t="array" ref="D17:D24">_xlfn._xlws.FILTER('Capital Sources'!$C$17:$C$54,('Capital Sources'!$E$17:$E$54='Error Check'!$B$16)+('Capital Sources'!$E$17:$E$54='Error Check'!$B$17)+('Capital Sources'!$E$17:$E$54='Error Check'!$B$18)+('Capital Sources'!$E$17:$E$54='Error Check'!$B$19))</f>
        <v>Developer - Cash Equity</v>
      </c>
      <c r="E17" s="974" t="str">
        <f>_xlfn.XLOOKUP($D17,'Capital Sources'!$C$17:$C$54,'Capital Sources'!$E$17:$E$54)</f>
        <v>Equity</v>
      </c>
      <c r="F17" s="818">
        <f>_xlfn.XLOOKUP($D17,'Capital Sources'!$C$17:$C$54,'Capital Sources'!$D$17:$D$54)</f>
        <v>0</v>
      </c>
      <c r="G17" s="660" t="e">
        <f t="shared" ref="G17:G31" si="16">F17/$F$38</f>
        <v>#DIV/0!</v>
      </c>
      <c r="H17" s="819" t="str">
        <f>IFERROR(IF(D17=0,"",_xlfn.XLOOKUP($D17,'Capital Sources'!$C$36:$C$54,'Capital Sources'!$M$36:$M$54)),"")</f>
        <v/>
      </c>
      <c r="I17" s="820" t="str">
        <f>IFERROR(IF(E17=0,"",_xlfn.XLOOKUP($D17,'Capital Sources'!$C$36:$C$54,'Capital Sources'!$R$36:$R$54)),"")</f>
        <v/>
      </c>
      <c r="J17" s="821" t="str">
        <f>IFERROR(IF(F17=0,"",_xlfn.XLOOKUP($D17,'Capital Sources'!$C$36:$C$54,'Capital Sources'!$S$36:$S$54)),"")</f>
        <v/>
      </c>
      <c r="K17" s="821" t="str">
        <f>IFERROR(IF(G17=0,"",_xlfn.XLOOKUP($D17,'Capital Sources'!$C$36:$C$54,'Capital Sources'!$N$36:$N$54)),"")</f>
        <v/>
      </c>
      <c r="L17" s="821" t="str">
        <f>IFERROR(IF(H17=0,"",_xlfn.XLOOKUP($D17,'Capital Sources'!$C$36:$C$54,'Capital Sources'!$P$36:$P$54)),"")</f>
        <v/>
      </c>
      <c r="N17" s="240">
        <f>MIN(-SUM(N$13:N16),F17)</f>
        <v>0</v>
      </c>
      <c r="O17" s="240">
        <f>MIN(-SUM(O$13:O16),N42)</f>
        <v>0</v>
      </c>
      <c r="P17" s="240">
        <f>MIN(-SUM(P$13:P16),O42)</f>
        <v>0</v>
      </c>
      <c r="Q17" s="240">
        <f>MIN(-SUM(Q$13:Q16),P42)</f>
        <v>0</v>
      </c>
      <c r="R17" s="240">
        <f>MIN(-SUM(R$13:R16),Q42)</f>
        <v>0</v>
      </c>
      <c r="S17" s="240">
        <f>MIN(-SUM(S$13:S16),R42)</f>
        <v>0</v>
      </c>
      <c r="T17" s="240">
        <f>MIN(-SUM(T$13:T16),S42)</f>
        <v>0</v>
      </c>
      <c r="U17" s="240">
        <f>MIN(-SUM(U$13:U16),T42)</f>
        <v>0</v>
      </c>
      <c r="V17" s="240">
        <f>MIN(-SUM(V$13:V16),U42)</f>
        <v>0</v>
      </c>
      <c r="W17" s="240">
        <f>MIN(-SUM(W$13:W16),V42)</f>
        <v>0</v>
      </c>
      <c r="X17" s="240">
        <f>MIN(-SUM(X$13:X16),W42)</f>
        <v>0</v>
      </c>
      <c r="Y17" s="240">
        <f>MIN(-SUM(Y$13:Y16),X42)</f>
        <v>0</v>
      </c>
      <c r="Z17" s="240">
        <f>MIN(-SUM(Z$13:Z16),Y42)</f>
        <v>0</v>
      </c>
      <c r="AA17" s="240">
        <f>MIN(-SUM(AA$13:AA16),Z42)</f>
        <v>0</v>
      </c>
      <c r="AB17" s="240">
        <f>MIN(-SUM(AB$13:AB16),AA42)</f>
        <v>0</v>
      </c>
      <c r="AD17" s="242">
        <f>MIN(-SUM(AD$13:AD16),$F17)</f>
        <v>0</v>
      </c>
      <c r="AE17" s="242">
        <f>MIN(-SUM(AE$13:AE16),AD42)</f>
        <v>0</v>
      </c>
      <c r="AF17" s="242">
        <f>MIN(-SUM(AF$13:AF16),AE42)</f>
        <v>0</v>
      </c>
      <c r="AG17" s="242">
        <f>MIN(-SUM(AG$13:AG16),AF42)</f>
        <v>0</v>
      </c>
      <c r="AH17" s="242">
        <f>MIN(-SUM(AH$13:AH16),AG42)</f>
        <v>0</v>
      </c>
      <c r="AI17" s="242">
        <f>MIN(-SUM(AI$13:AI16),AH42)</f>
        <v>0</v>
      </c>
      <c r="AJ17" s="242">
        <f>MIN(-SUM(AJ$13:AJ16),AI42)</f>
        <v>0</v>
      </c>
      <c r="AK17" s="242">
        <f>MIN(-SUM(AK$13:AK16),AJ42)</f>
        <v>0</v>
      </c>
      <c r="AL17" s="242">
        <f>MIN(-SUM(AL$13:AL16),AK42)</f>
        <v>0</v>
      </c>
      <c r="AM17" s="242">
        <f>MIN(-SUM(AM$13:AM16),AL42)</f>
        <v>0</v>
      </c>
      <c r="AN17" s="242">
        <f>MIN(-SUM(AN$13:AN16),AM42)</f>
        <v>0</v>
      </c>
      <c r="AO17" s="242">
        <f>MIN(-SUM(AO$13:AO16),AN42)</f>
        <v>0</v>
      </c>
      <c r="AP17" s="242">
        <f>MIN(-SUM(AP$13:AP16),AO42)</f>
        <v>0</v>
      </c>
      <c r="AQ17" s="242">
        <f>MIN(-SUM(AQ$13:AQ16),AP42)</f>
        <v>0</v>
      </c>
      <c r="AR17" s="242">
        <f>MIN(-SUM(AR$13:AR16),AQ42)</f>
        <v>0</v>
      </c>
      <c r="AS17" s="242">
        <f>MIN(-SUM(AS$13:AS16),AR42)</f>
        <v>0</v>
      </c>
      <c r="AT17" s="242">
        <f>MIN(-SUM(AT$13:AT16),AS42)</f>
        <v>0</v>
      </c>
      <c r="AU17" s="242">
        <f>MIN(-SUM(AU$13:AU16),AT42)</f>
        <v>0</v>
      </c>
      <c r="AV17" s="242">
        <f>MIN(-SUM(AV$13:AV16),AU42)</f>
        <v>0</v>
      </c>
      <c r="AW17" s="242">
        <f>MIN(-SUM(AW$13:AW16),AV42)</f>
        <v>0</v>
      </c>
      <c r="AX17" s="242">
        <f>MIN(-SUM(AX$13:AX16),AW42)</f>
        <v>0</v>
      </c>
      <c r="AY17" s="242">
        <f>MIN(-SUM(AY$13:AY16),AX42)</f>
        <v>0</v>
      </c>
      <c r="AZ17" s="242">
        <f>MIN(-SUM(AZ$13:AZ16),AY42)</f>
        <v>0</v>
      </c>
      <c r="BA17" s="242">
        <f>MIN(-SUM(BA$13:BA16),AZ42)</f>
        <v>0</v>
      </c>
      <c r="BB17" s="242">
        <f>MIN(-SUM(BB$13:BB16),BA42)</f>
        <v>0</v>
      </c>
      <c r="BC17" s="242">
        <f>MIN(-SUM(BC$13:BC16),BB42)</f>
        <v>0</v>
      </c>
      <c r="BD17" s="242">
        <f>MIN(-SUM(BD$13:BD16),BC42)</f>
        <v>0</v>
      </c>
      <c r="BE17" s="242">
        <f>MIN(-SUM(BE$13:BE16),BD42)</f>
        <v>0</v>
      </c>
      <c r="BF17" s="242">
        <f>MIN(-SUM(BF$13:BF16),BE42)</f>
        <v>0</v>
      </c>
      <c r="BG17" s="242">
        <f>MIN(-SUM(BG$13:BG16),BF42)</f>
        <v>0</v>
      </c>
      <c r="BH17" s="242">
        <f>MIN(-SUM(BH$13:BH16),BG42)</f>
        <v>0</v>
      </c>
      <c r="BI17" s="242">
        <f>MIN(-SUM(BI$13:BI16),BH42)</f>
        <v>0</v>
      </c>
      <c r="BJ17" s="242">
        <f>MIN(-SUM(BJ$13:BJ16),BI42)</f>
        <v>0</v>
      </c>
      <c r="BK17" s="242">
        <f>MIN(-SUM(BK$13:BK16),BJ42)</f>
        <v>0</v>
      </c>
      <c r="BL17" s="242">
        <f>MIN(-SUM(BL$13:BL16),BK42)</f>
        <v>0</v>
      </c>
      <c r="BM17" s="242">
        <f>MIN(-SUM(BM$13:BM16),BL42)</f>
        <v>0</v>
      </c>
      <c r="BN17" s="242">
        <f>MIN(-SUM(BN$13:BN16),BM42)</f>
        <v>0</v>
      </c>
      <c r="BO17" s="242">
        <f>MIN(-SUM(BO$13:BO16),BN42)</f>
        <v>0</v>
      </c>
      <c r="BP17" s="242">
        <f>MIN(-SUM(BP$13:BP16),BO42)</f>
        <v>0</v>
      </c>
      <c r="BQ17" s="242">
        <f>MIN(-SUM(BQ$13:BQ16),BP42)</f>
        <v>0</v>
      </c>
      <c r="BR17" s="242">
        <f>MIN(-SUM(BR$13:BR16),BQ42)</f>
        <v>0</v>
      </c>
      <c r="BS17" s="242">
        <f>MIN(-SUM(BS$13:BS16),BR42)</f>
        <v>0</v>
      </c>
      <c r="BT17" s="242">
        <f>MIN(-SUM(BT$13:BT16),BS42)</f>
        <v>0</v>
      </c>
      <c r="BU17" s="242">
        <f>MIN(-SUM(BU$13:BU16),BT42)</f>
        <v>0</v>
      </c>
      <c r="BV17" s="242">
        <f>MIN(-SUM(BV$13:BV16),BU42)</f>
        <v>0</v>
      </c>
      <c r="BW17" s="242">
        <f>MIN(-SUM(BW$13:BW16),BV42)</f>
        <v>0</v>
      </c>
      <c r="BX17" s="242">
        <f>MIN(-SUM(BX$13:BX16),BW42)</f>
        <v>0</v>
      </c>
      <c r="BY17" s="242">
        <f>MIN(-SUM(BY$13:BY16),BX42)</f>
        <v>0</v>
      </c>
      <c r="BZ17" s="242">
        <f>MIN(-SUM(BZ$13:BZ16),BY42)</f>
        <v>0</v>
      </c>
      <c r="CA17" s="242">
        <f>MIN(-SUM(CA$13:CA16),BZ42)</f>
        <v>0</v>
      </c>
      <c r="CB17" s="242">
        <f>MIN(-SUM(CB$13:CB16),CA42)</f>
        <v>0</v>
      </c>
      <c r="CC17" s="242">
        <f>MIN(-SUM(CC$13:CC16),CB42)</f>
        <v>0</v>
      </c>
      <c r="CD17" s="242">
        <f>MIN(-SUM(CD$13:CD16),CC42)</f>
        <v>0</v>
      </c>
      <c r="CE17" s="242">
        <f>MIN(-SUM(CE$13:CE16),CD42)</f>
        <v>0</v>
      </c>
      <c r="CF17" s="242">
        <f>MIN(-SUM(CF$13:CF16),CE42)</f>
        <v>0</v>
      </c>
      <c r="CG17" s="242">
        <f>MIN(-SUM(CG$13:CG16),CF42)</f>
        <v>0</v>
      </c>
      <c r="CH17" s="242">
        <f>MIN(-SUM(CH$13:CH16),CG42)</f>
        <v>0</v>
      </c>
      <c r="CI17" s="242">
        <f>MIN(-SUM(CI$13:CI16),CH42)</f>
        <v>0</v>
      </c>
      <c r="CJ17" s="242">
        <f>MIN(-SUM(CJ$13:CJ16),CI42)</f>
        <v>0</v>
      </c>
      <c r="CK17" s="242">
        <f>MIN(-SUM(CK$13:CK16),CJ42)</f>
        <v>0</v>
      </c>
      <c r="CL17" s="242">
        <f>MIN(-SUM(CL$13:CL16),CK42)</f>
        <v>0</v>
      </c>
      <c r="CM17" s="242">
        <f>MIN(-SUM(CM$13:CM16),CL42)</f>
        <v>0</v>
      </c>
      <c r="CN17" s="242">
        <f>MIN(-SUM(CN$13:CN16),CM42)</f>
        <v>0</v>
      </c>
      <c r="CO17" s="242">
        <f>MIN(-SUM(CO$13:CO16),CN42)</f>
        <v>0</v>
      </c>
      <c r="CP17" s="242">
        <f>MIN(-SUM(CP$13:CP16),CO42)</f>
        <v>0</v>
      </c>
      <c r="CQ17" s="242">
        <f>MIN(-SUM(CQ$13:CQ16),CP42)</f>
        <v>0</v>
      </c>
      <c r="CR17" s="242">
        <f>MIN(-SUM(CR$13:CR16),CQ42)</f>
        <v>0</v>
      </c>
      <c r="CS17" s="242">
        <f>MIN(-SUM(CS$13:CS16),CR42)</f>
        <v>0</v>
      </c>
      <c r="CT17" s="242">
        <f>MIN(-SUM(CT$13:CT16),CS42)</f>
        <v>0</v>
      </c>
      <c r="CU17" s="242">
        <f>MIN(-SUM(CU$13:CU16),CT42)</f>
        <v>0</v>
      </c>
      <c r="CV17" s="242">
        <f>MIN(-SUM(CV$13:CV16),CU42)</f>
        <v>0</v>
      </c>
      <c r="CW17" s="242">
        <f>MIN(-SUM(CW$13:CW16),CV42)</f>
        <v>0</v>
      </c>
      <c r="CX17" s="242">
        <f>MIN(-SUM(CX$13:CX16),CW42)</f>
        <v>0</v>
      </c>
      <c r="CY17" s="242">
        <f>MIN(-SUM(CY$13:CY16),CX42)</f>
        <v>0</v>
      </c>
      <c r="CZ17" s="242">
        <f>MIN(-SUM(CZ$13:CZ16),CY42)</f>
        <v>0</v>
      </c>
      <c r="DA17" s="242">
        <f>MIN(-SUM(DA$13:DA16),CZ42)</f>
        <v>0</v>
      </c>
      <c r="DB17" s="242">
        <f>MIN(-SUM(DB$13:DB16),DA42)</f>
        <v>0</v>
      </c>
      <c r="DC17" s="242">
        <f>MIN(-SUM(DC$13:DC16),DB42)</f>
        <v>0</v>
      </c>
      <c r="DD17" s="242">
        <f>MIN(-SUM(DD$13:DD16),DC42)</f>
        <v>0</v>
      </c>
      <c r="DE17" s="242">
        <f>MIN(-SUM(DE$13:DE16),DD42)</f>
        <v>0</v>
      </c>
      <c r="DF17" s="242">
        <f>MIN(-SUM(DF$13:DF16),DE42)</f>
        <v>0</v>
      </c>
      <c r="DG17" s="242">
        <f>MIN(-SUM(DG$13:DG16),DF42)</f>
        <v>0</v>
      </c>
      <c r="DH17" s="242">
        <f>MIN(-SUM(DH$13:DH16),DG42)</f>
        <v>0</v>
      </c>
      <c r="DI17" s="242">
        <f>MIN(-SUM(DI$13:DI16),DH42)</f>
        <v>0</v>
      </c>
      <c r="DJ17" s="242">
        <f>MIN(-SUM(DJ$13:DJ16),DI42)</f>
        <v>0</v>
      </c>
      <c r="DK17" s="242">
        <f>MIN(-SUM(DK$13:DK16),DJ42)</f>
        <v>0</v>
      </c>
      <c r="DL17" s="242">
        <f>MIN(-SUM(DL$13:DL16),DK42)</f>
        <v>0</v>
      </c>
      <c r="DM17" s="242">
        <f>MIN(-SUM(DM$13:DM16),DL42)</f>
        <v>0</v>
      </c>
      <c r="DN17" s="242">
        <f>MIN(-SUM(DN$13:DN16),DM42)</f>
        <v>0</v>
      </c>
      <c r="DO17" s="242">
        <f>MIN(-SUM(DO$13:DO16),DN42)</f>
        <v>0</v>
      </c>
      <c r="DP17" s="242">
        <f>MIN(-SUM(DP$13:DP16),DO42)</f>
        <v>0</v>
      </c>
      <c r="DQ17" s="242">
        <f>MIN(-SUM(DQ$13:DQ16),DP42)</f>
        <v>0</v>
      </c>
      <c r="DR17" s="242">
        <f>MIN(-SUM(DR$13:DR16),DQ42)</f>
        <v>0</v>
      </c>
      <c r="DS17" s="242">
        <f>MIN(-SUM(DS$13:DS16),DR42)</f>
        <v>0</v>
      </c>
      <c r="DT17" s="242">
        <f>MIN(-SUM(DT$13:DT16),DS42)</f>
        <v>0</v>
      </c>
      <c r="DU17" s="242">
        <f>MIN(-SUM(DU$13:DU16),DT42)</f>
        <v>0</v>
      </c>
      <c r="DV17" s="242">
        <f>MIN(-SUM(DV$13:DV16),DU42)</f>
        <v>0</v>
      </c>
      <c r="DW17" s="242">
        <f>MIN(-SUM(DW$13:DW16),DV42)</f>
        <v>0</v>
      </c>
      <c r="DX17" s="242">
        <f>MIN(-SUM(DX$13:DX16),DW42)</f>
        <v>0</v>
      </c>
      <c r="DY17" s="242">
        <f>MIN(-SUM(DY$13:DY16),DX42)</f>
        <v>0</v>
      </c>
      <c r="DZ17" s="242">
        <f>MIN(-SUM(DZ$13:DZ16),DY42)</f>
        <v>0</v>
      </c>
      <c r="EA17" s="242">
        <f>MIN(-SUM(EA$13:EA16),DZ42)</f>
        <v>0</v>
      </c>
      <c r="EB17" s="242">
        <f>MIN(-SUM(EB$13:EB16),EA42)</f>
        <v>0</v>
      </c>
      <c r="EC17" s="242">
        <f>MIN(-SUM(EC$13:EC16),EB42)</f>
        <v>0</v>
      </c>
      <c r="ED17" s="242">
        <f>MIN(-SUM(ED$13:ED16),EC42)</f>
        <v>0</v>
      </c>
      <c r="EE17" s="242">
        <f>MIN(-SUM(EE$13:EE16),ED42)</f>
        <v>0</v>
      </c>
      <c r="EF17" s="242">
        <f>MIN(-SUM(EF$13:EF16),EE42)</f>
        <v>0</v>
      </c>
      <c r="EG17" s="242">
        <f>MIN(-SUM(EG$13:EG16),EF42)</f>
        <v>0</v>
      </c>
      <c r="EH17" s="242">
        <f>MIN(-SUM(EH$13:EH16),EG42)</f>
        <v>0</v>
      </c>
      <c r="EI17" s="242">
        <f>MIN(-SUM(EI$13:EI16),EH42)</f>
        <v>0</v>
      </c>
      <c r="EJ17" s="242">
        <f>MIN(-SUM(EJ$13:EJ16),EI42)</f>
        <v>0</v>
      </c>
      <c r="EK17" s="242">
        <f>MIN(-SUM(EK$13:EK16),EJ42)</f>
        <v>0</v>
      </c>
      <c r="EL17" s="242">
        <f>MIN(-SUM(EL$13:EL16),EK42)</f>
        <v>0</v>
      </c>
      <c r="EM17" s="242">
        <f>MIN(-SUM(EM$13:EM16),EL42)</f>
        <v>0</v>
      </c>
      <c r="EN17" s="242">
        <f>MIN(-SUM(EN$13:EN16),EM42)</f>
        <v>0</v>
      </c>
      <c r="EO17" s="242">
        <f>MIN(-SUM(EO$13:EO16),EN42)</f>
        <v>0</v>
      </c>
      <c r="EP17" s="242">
        <f>MIN(-SUM(EP$13:EP16),EO42)</f>
        <v>0</v>
      </c>
      <c r="EQ17" s="242">
        <f>MIN(-SUM(EQ$13:EQ16),EP42)</f>
        <v>0</v>
      </c>
      <c r="ER17" s="242">
        <f>MIN(-SUM(ER$13:ER16),EQ42)</f>
        <v>0</v>
      </c>
      <c r="ES17" s="242">
        <f>MIN(-SUM(ES$13:ES16),ER42)</f>
        <v>0</v>
      </c>
      <c r="ET17" s="242">
        <f>MIN(-SUM(ET$13:ET16),ES42)</f>
        <v>0</v>
      </c>
      <c r="EU17" s="242">
        <f>MIN(-SUM(EU$13:EU16),ET42)</f>
        <v>0</v>
      </c>
      <c r="EV17" s="242">
        <f>MIN(-SUM(EV$13:EV16),EU42)</f>
        <v>0</v>
      </c>
      <c r="EW17" s="242">
        <f>MIN(-SUM(EW$13:EW16),EV42)</f>
        <v>0</v>
      </c>
      <c r="EX17" s="242">
        <f>MIN(-SUM(EX$13:EX16),EW42)</f>
        <v>0</v>
      </c>
      <c r="EY17" s="242">
        <f>MIN(-SUM(EY$13:EY16),EX42)</f>
        <v>0</v>
      </c>
      <c r="EZ17" s="242">
        <f>MIN(-SUM(EZ$13:EZ16),EY42)</f>
        <v>0</v>
      </c>
      <c r="FA17" s="242">
        <f>MIN(-SUM(FA$13:FA16),EZ42)</f>
        <v>0</v>
      </c>
      <c r="FB17" s="242">
        <f>MIN(-SUM(FB$13:FB16),FA42)</f>
        <v>0</v>
      </c>
      <c r="FC17" s="242">
        <f>MIN(-SUM(FC$13:FC16),FB42)</f>
        <v>0</v>
      </c>
      <c r="FD17" s="242">
        <f>MIN(-SUM(FD$13:FD16),FC42)</f>
        <v>0</v>
      </c>
      <c r="FE17" s="242">
        <f>MIN(-SUM(FE$13:FE16),FD42)</f>
        <v>0</v>
      </c>
      <c r="FF17" s="242">
        <f>MIN(-SUM(FF$13:FF16),FE42)</f>
        <v>0</v>
      </c>
      <c r="FG17" s="242">
        <f>MIN(-SUM(FG$13:FG16),FF42)</f>
        <v>0</v>
      </c>
      <c r="FH17" s="242">
        <f>MIN(-SUM(FH$13:FH16),FG42)</f>
        <v>0</v>
      </c>
      <c r="FI17" s="242">
        <f>MIN(-SUM(FI$13:FI16),FH42)</f>
        <v>0</v>
      </c>
      <c r="FJ17" s="242">
        <f>MIN(-SUM(FJ$13:FJ16),FI42)</f>
        <v>0</v>
      </c>
      <c r="FK17" s="242">
        <f>MIN(-SUM(FK$13:FK16),FJ42)</f>
        <v>0</v>
      </c>
      <c r="FL17" s="242">
        <f>MIN(-SUM(FL$13:FL16),FK42)</f>
        <v>0</v>
      </c>
      <c r="FM17" s="242">
        <f>MIN(-SUM(FM$13:FM16),FL42)</f>
        <v>0</v>
      </c>
      <c r="FN17" s="242">
        <f>MIN(-SUM(FN$13:FN16),FM42)</f>
        <v>0</v>
      </c>
      <c r="FO17" s="242">
        <f>MIN(-SUM(FO$13:FO16),FN42)</f>
        <v>0</v>
      </c>
      <c r="FP17" s="242">
        <f>MIN(-SUM(FP$13:FP16),FO42)</f>
        <v>0</v>
      </c>
      <c r="FQ17" s="242">
        <f>MIN(-SUM(FQ$13:FQ16),FP42)</f>
        <v>0</v>
      </c>
      <c r="FR17" s="242">
        <f>MIN(-SUM(FR$13:FR16),FQ42)</f>
        <v>0</v>
      </c>
      <c r="FS17" s="242">
        <f>MIN(-SUM(FS$13:FS16),FR42)</f>
        <v>0</v>
      </c>
      <c r="FT17" s="242">
        <f>MIN(-SUM(FT$13:FT16),FS42)</f>
        <v>0</v>
      </c>
      <c r="FU17" s="242">
        <f>MIN(-SUM(FU$13:FU16),FT42)</f>
        <v>0</v>
      </c>
      <c r="FV17" s="242">
        <f>MIN(-SUM(FV$13:FV16),FU42)</f>
        <v>0</v>
      </c>
      <c r="FW17" s="242">
        <f>MIN(-SUM(FW$13:FW16),FV42)</f>
        <v>0</v>
      </c>
      <c r="FX17" s="242">
        <f>MIN(-SUM(FX$13:FX16),FW42)</f>
        <v>0</v>
      </c>
      <c r="FY17" s="242">
        <f>MIN(-SUM(FY$13:FY16),FX42)</f>
        <v>0</v>
      </c>
      <c r="FZ17" s="242">
        <f>MIN(-SUM(FZ$13:FZ16),FY42)</f>
        <v>0</v>
      </c>
      <c r="GA17" s="242">
        <f>MIN(-SUM(GA$13:GA16),FZ42)</f>
        <v>0</v>
      </c>
      <c r="GB17" s="242">
        <f>MIN(-SUM(GB$13:GB16),GA42)</f>
        <v>0</v>
      </c>
      <c r="GC17" s="242">
        <f>MIN(-SUM(GC$13:GC16),GB42)</f>
        <v>0</v>
      </c>
      <c r="GD17" s="242">
        <f>MIN(-SUM(GD$13:GD16),GC42)</f>
        <v>0</v>
      </c>
      <c r="GE17" s="242">
        <f>MIN(-SUM(GE$13:GE16),GD42)</f>
        <v>0</v>
      </c>
      <c r="GF17" s="242">
        <f>MIN(-SUM(GF$13:GF16),GE42)</f>
        <v>0</v>
      </c>
      <c r="GG17" s="242">
        <f>MIN(-SUM(GG$13:GG16),GF42)</f>
        <v>0</v>
      </c>
      <c r="GH17" s="242">
        <f>MIN(-SUM(GH$13:GH16),GG42)</f>
        <v>0</v>
      </c>
      <c r="GI17" s="242">
        <f>MIN(-SUM(GI$13:GI16),GH42)</f>
        <v>0</v>
      </c>
      <c r="GJ17" s="242">
        <f>MIN(-SUM(GJ$13:GJ16),GI42)</f>
        <v>0</v>
      </c>
      <c r="GK17" s="242">
        <f>MIN(-SUM(GK$13:GK16),GJ42)</f>
        <v>0</v>
      </c>
      <c r="GL17" s="242">
        <f>MIN(-SUM(GL$13:GL16),GK42)</f>
        <v>0</v>
      </c>
      <c r="GM17" s="242">
        <f>MIN(-SUM(GM$13:GM16),GL42)</f>
        <v>0</v>
      </c>
      <c r="GN17" s="242">
        <f>MIN(-SUM(GN$13:GN16),GM42)</f>
        <v>0</v>
      </c>
      <c r="GO17" s="242">
        <f>MIN(-SUM(GO$13:GO16),GN42)</f>
        <v>0</v>
      </c>
      <c r="GP17" s="242">
        <f>MIN(-SUM(GP$13:GP16),GO42)</f>
        <v>0</v>
      </c>
      <c r="GQ17" s="242">
        <f>MIN(-SUM(GQ$13:GQ16),GP42)</f>
        <v>0</v>
      </c>
      <c r="GR17" s="242">
        <f>MIN(-SUM(GR$13:GR16),GQ42)</f>
        <v>0</v>
      </c>
      <c r="GS17" s="242">
        <f>MIN(-SUM(GS$13:GS16),GR42)</f>
        <v>0</v>
      </c>
      <c r="GT17" s="242">
        <f>MIN(-SUM(GT$13:GT16),GS42)</f>
        <v>0</v>
      </c>
      <c r="GU17" s="242">
        <f>MIN(-SUM(GU$13:GU16),GT42)</f>
        <v>0</v>
      </c>
      <c r="GV17" s="242">
        <f>MIN(-SUM(GV$13:GV16),GU42)</f>
        <v>0</v>
      </c>
      <c r="GW17" s="242">
        <f>MIN(-SUM(GW$13:GW16),GV42)</f>
        <v>0</v>
      </c>
      <c r="GX17" s="242">
        <f>MIN(-SUM(GX$13:GX16),GW42)</f>
        <v>0</v>
      </c>
      <c r="GY17" s="242">
        <f>MIN(-SUM(GY$13:GY16),GX42)</f>
        <v>0</v>
      </c>
      <c r="GZ17" s="242">
        <f>MIN(-SUM(GZ$13:GZ16),GY42)</f>
        <v>0</v>
      </c>
      <c r="HA17" s="242">
        <f>MIN(-SUM(HA$13:HA16),GZ42)</f>
        <v>0</v>
      </c>
    </row>
    <row r="18" spans="1:209" x14ac:dyDescent="0.2">
      <c r="A18" s="19" t="s">
        <v>106</v>
      </c>
      <c r="C18" s="262">
        <f>C17+1</f>
        <v>2</v>
      </c>
      <c r="D18" s="817" t="str">
        <v>Developer - Contributed Developer Fee</v>
      </c>
      <c r="E18" s="974" t="str">
        <f>_xlfn.XLOOKUP($D18,'Capital Sources'!$C$17:$C$54,'Capital Sources'!$E$17:$E$54)</f>
        <v>Equity</v>
      </c>
      <c r="F18" s="818">
        <f>_xlfn.XLOOKUP($D18,'Capital Sources'!$C$17:$C$54,'Capital Sources'!$D$17:$D$54)</f>
        <v>0</v>
      </c>
      <c r="G18" s="660" t="e">
        <f t="shared" si="16"/>
        <v>#DIV/0!</v>
      </c>
      <c r="H18" s="819" t="str">
        <f>IFERROR(IF(D18=0,"",_xlfn.XLOOKUP($D18,'Capital Sources'!$C$36:$C$54,'Capital Sources'!$M$36:$M$54)),"")</f>
        <v/>
      </c>
      <c r="I18" s="820" t="str">
        <f>IFERROR(IF(E18=0,"",_xlfn.XLOOKUP($D18,'Capital Sources'!$C$36:$C$54,'Capital Sources'!$R$36:$R$54)),"")</f>
        <v/>
      </c>
      <c r="J18" s="821" t="str">
        <f>IFERROR(IF(F18=0,"",_xlfn.XLOOKUP($D18,'Capital Sources'!$C$36:$C$54,'Capital Sources'!$S$36:$S$54)),"")</f>
        <v/>
      </c>
      <c r="K18" s="821" t="str">
        <f>IFERROR(IF(G18=0,"",_xlfn.XLOOKUP($D18,'Capital Sources'!$C$36:$C$54,'Capital Sources'!$N$36:$N$54)),"")</f>
        <v/>
      </c>
      <c r="L18" s="821" t="str">
        <f>IFERROR(IF(H18=0,"",_xlfn.XLOOKUP($D18,'Capital Sources'!$C$36:$C$54,'Capital Sources'!$P$36:$P$54)),"")</f>
        <v/>
      </c>
      <c r="N18" s="240">
        <f>MIN(-SUM(N$13:N17),F18)</f>
        <v>0</v>
      </c>
      <c r="O18" s="240">
        <f>MIN(-SUM(O$13:O17),N43)</f>
        <v>0</v>
      </c>
      <c r="P18" s="240">
        <f>MIN(-SUM(P$13:P17),O43)</f>
        <v>0</v>
      </c>
      <c r="Q18" s="240">
        <f>MIN(-SUM(Q$13:Q17),P43)</f>
        <v>0</v>
      </c>
      <c r="R18" s="240">
        <f>MIN(-SUM(R$13:R17),Q43)</f>
        <v>0</v>
      </c>
      <c r="S18" s="240">
        <f>MIN(-SUM(S$13:S17),R43)</f>
        <v>0</v>
      </c>
      <c r="T18" s="240">
        <f>MIN(-SUM(T$13:T17),S43)</f>
        <v>0</v>
      </c>
      <c r="U18" s="240">
        <f>MIN(-SUM(U$13:U17),T43)</f>
        <v>0</v>
      </c>
      <c r="V18" s="240">
        <f>MIN(-SUM(V$13:V17),U43)</f>
        <v>0</v>
      </c>
      <c r="W18" s="240">
        <f>MIN(-SUM(W$13:W17),V43)</f>
        <v>0</v>
      </c>
      <c r="X18" s="240">
        <f>MIN(-SUM(X$13:X17),W43)</f>
        <v>0</v>
      </c>
      <c r="Y18" s="240">
        <f>MIN(-SUM(Y$13:Y17),X43)</f>
        <v>0</v>
      </c>
      <c r="Z18" s="240">
        <f>MIN(-SUM(Z$13:Z17),Y43)</f>
        <v>0</v>
      </c>
      <c r="AA18" s="240">
        <f>MIN(-SUM(AA$13:AA17),Z43)</f>
        <v>0</v>
      </c>
      <c r="AB18" s="240">
        <f>MIN(-SUM(AB$13:AB17),AA43)</f>
        <v>0</v>
      </c>
      <c r="AD18" s="242">
        <f>MIN(-SUM(AD$13:AD17),$F18)</f>
        <v>0</v>
      </c>
      <c r="AE18" s="242">
        <f>MIN(-SUM(AE$13:AE17),AD43)</f>
        <v>0</v>
      </c>
      <c r="AF18" s="242">
        <f>MIN(-SUM(AF$13:AF17),AE43)</f>
        <v>0</v>
      </c>
      <c r="AG18" s="242">
        <f>MIN(-SUM(AG$13:AG17),AF43)</f>
        <v>0</v>
      </c>
      <c r="AH18" s="242">
        <f>MIN(-SUM(AH$13:AH17),AG43)</f>
        <v>0</v>
      </c>
      <c r="AI18" s="242">
        <f>MIN(-SUM(AI$13:AI17),AH43)</f>
        <v>0</v>
      </c>
      <c r="AJ18" s="242">
        <f>MIN(-SUM(AJ$13:AJ17),AI43)</f>
        <v>0</v>
      </c>
      <c r="AK18" s="242">
        <f>MIN(-SUM(AK$13:AK17),AJ43)</f>
        <v>0</v>
      </c>
      <c r="AL18" s="242">
        <f>MIN(-SUM(AL$13:AL17),AK43)</f>
        <v>0</v>
      </c>
      <c r="AM18" s="242">
        <f>MIN(-SUM(AM$13:AM17),AL43)</f>
        <v>0</v>
      </c>
      <c r="AN18" s="242">
        <f>MIN(-SUM(AN$13:AN17),AM43)</f>
        <v>0</v>
      </c>
      <c r="AO18" s="242">
        <f>MIN(-SUM(AO$13:AO17),AN43)</f>
        <v>0</v>
      </c>
      <c r="AP18" s="242">
        <f>MIN(-SUM(AP$13:AP17),AO43)</f>
        <v>0</v>
      </c>
      <c r="AQ18" s="242">
        <f>MIN(-SUM(AQ$13:AQ17),AP43)</f>
        <v>0</v>
      </c>
      <c r="AR18" s="242">
        <f>MIN(-SUM(AR$13:AR17),AQ43)</f>
        <v>0</v>
      </c>
      <c r="AS18" s="242">
        <f>MIN(-SUM(AS$13:AS17),AR43)</f>
        <v>0</v>
      </c>
      <c r="AT18" s="242">
        <f>MIN(-SUM(AT$13:AT17),AS43)</f>
        <v>0</v>
      </c>
      <c r="AU18" s="242">
        <f>MIN(-SUM(AU$13:AU17),AT43)</f>
        <v>0</v>
      </c>
      <c r="AV18" s="242">
        <f>MIN(-SUM(AV$13:AV17),AU43)</f>
        <v>0</v>
      </c>
      <c r="AW18" s="242">
        <f>MIN(-SUM(AW$13:AW17),AV43)</f>
        <v>0</v>
      </c>
      <c r="AX18" s="242">
        <f>MIN(-SUM(AX$13:AX17),AW43)</f>
        <v>0</v>
      </c>
      <c r="AY18" s="242">
        <f>MIN(-SUM(AY$13:AY17),AX43)</f>
        <v>0</v>
      </c>
      <c r="AZ18" s="242">
        <f>MIN(-SUM(AZ$13:AZ17),AY43)</f>
        <v>0</v>
      </c>
      <c r="BA18" s="242">
        <f>MIN(-SUM(BA$13:BA17),AZ43)</f>
        <v>0</v>
      </c>
      <c r="BB18" s="242">
        <f>MIN(-SUM(BB$13:BB17),BA43)</f>
        <v>0</v>
      </c>
      <c r="BC18" s="242">
        <f>MIN(-SUM(BC$13:BC17),BB43)</f>
        <v>0</v>
      </c>
      <c r="BD18" s="242">
        <f>MIN(-SUM(BD$13:BD17),BC43)</f>
        <v>0</v>
      </c>
      <c r="BE18" s="242">
        <f>MIN(-SUM(BE$13:BE17),BD43)</f>
        <v>0</v>
      </c>
      <c r="BF18" s="242">
        <f>MIN(-SUM(BF$13:BF17),BE43)</f>
        <v>0</v>
      </c>
      <c r="BG18" s="242">
        <f>MIN(-SUM(BG$13:BG17),BF43)</f>
        <v>0</v>
      </c>
      <c r="BH18" s="242">
        <f>MIN(-SUM(BH$13:BH17),BG43)</f>
        <v>0</v>
      </c>
      <c r="BI18" s="242">
        <f>MIN(-SUM(BI$13:BI17),BH43)</f>
        <v>0</v>
      </c>
      <c r="BJ18" s="242">
        <f>MIN(-SUM(BJ$13:BJ17),BI43)</f>
        <v>0</v>
      </c>
      <c r="BK18" s="242">
        <f>MIN(-SUM(BK$13:BK17),BJ43)</f>
        <v>0</v>
      </c>
      <c r="BL18" s="242">
        <f>MIN(-SUM(BL$13:BL17),BK43)</f>
        <v>0</v>
      </c>
      <c r="BM18" s="242">
        <f>MIN(-SUM(BM$13:BM17),BL43)</f>
        <v>0</v>
      </c>
      <c r="BN18" s="242">
        <f>MIN(-SUM(BN$13:BN17),BM43)</f>
        <v>0</v>
      </c>
      <c r="BO18" s="242">
        <f>MIN(-SUM(BO$13:BO17),BN43)</f>
        <v>0</v>
      </c>
      <c r="BP18" s="242">
        <f>MIN(-SUM(BP$13:BP17),BO43)</f>
        <v>0</v>
      </c>
      <c r="BQ18" s="242">
        <f>MIN(-SUM(BQ$13:BQ17),BP43)</f>
        <v>0</v>
      </c>
      <c r="BR18" s="242">
        <f>MIN(-SUM(BR$13:BR17),BQ43)</f>
        <v>0</v>
      </c>
      <c r="BS18" s="242">
        <f>MIN(-SUM(BS$13:BS17),BR43)</f>
        <v>0</v>
      </c>
      <c r="BT18" s="242">
        <f>MIN(-SUM(BT$13:BT17),BS43)</f>
        <v>0</v>
      </c>
      <c r="BU18" s="242">
        <f>MIN(-SUM(BU$13:BU17),BT43)</f>
        <v>0</v>
      </c>
      <c r="BV18" s="242">
        <f>MIN(-SUM(BV$13:BV17),BU43)</f>
        <v>0</v>
      </c>
      <c r="BW18" s="242">
        <f>MIN(-SUM(BW$13:BW17),BV43)</f>
        <v>0</v>
      </c>
      <c r="BX18" s="242">
        <f>MIN(-SUM(BX$13:BX17),BW43)</f>
        <v>0</v>
      </c>
      <c r="BY18" s="242">
        <f>MIN(-SUM(BY$13:BY17),BX43)</f>
        <v>0</v>
      </c>
      <c r="BZ18" s="242">
        <f>MIN(-SUM(BZ$13:BZ17),BY43)</f>
        <v>0</v>
      </c>
      <c r="CA18" s="242">
        <f>MIN(-SUM(CA$13:CA17),BZ43)</f>
        <v>0</v>
      </c>
      <c r="CB18" s="242">
        <f>MIN(-SUM(CB$13:CB17),CA43)</f>
        <v>0</v>
      </c>
      <c r="CC18" s="242">
        <f>MIN(-SUM(CC$13:CC17),CB43)</f>
        <v>0</v>
      </c>
      <c r="CD18" s="242">
        <f>MIN(-SUM(CD$13:CD17),CC43)</f>
        <v>0</v>
      </c>
      <c r="CE18" s="242">
        <f>MIN(-SUM(CE$13:CE17),CD43)</f>
        <v>0</v>
      </c>
      <c r="CF18" s="242">
        <f>MIN(-SUM(CF$13:CF17),CE43)</f>
        <v>0</v>
      </c>
      <c r="CG18" s="242">
        <f>MIN(-SUM(CG$13:CG17),CF43)</f>
        <v>0</v>
      </c>
      <c r="CH18" s="242">
        <f>MIN(-SUM(CH$13:CH17),CG43)</f>
        <v>0</v>
      </c>
      <c r="CI18" s="242">
        <f>MIN(-SUM(CI$13:CI17),CH43)</f>
        <v>0</v>
      </c>
      <c r="CJ18" s="242">
        <f>MIN(-SUM(CJ$13:CJ17),CI43)</f>
        <v>0</v>
      </c>
      <c r="CK18" s="242">
        <f>MIN(-SUM(CK$13:CK17),CJ43)</f>
        <v>0</v>
      </c>
      <c r="CL18" s="242">
        <f>MIN(-SUM(CL$13:CL17),CK43)</f>
        <v>0</v>
      </c>
      <c r="CM18" s="242">
        <f>MIN(-SUM(CM$13:CM17),CL43)</f>
        <v>0</v>
      </c>
      <c r="CN18" s="242">
        <f>MIN(-SUM(CN$13:CN17),CM43)</f>
        <v>0</v>
      </c>
      <c r="CO18" s="242">
        <f>MIN(-SUM(CO$13:CO17),CN43)</f>
        <v>0</v>
      </c>
      <c r="CP18" s="242">
        <f>MIN(-SUM(CP$13:CP17),CO43)</f>
        <v>0</v>
      </c>
      <c r="CQ18" s="242">
        <f>MIN(-SUM(CQ$13:CQ17),CP43)</f>
        <v>0</v>
      </c>
      <c r="CR18" s="242">
        <f>MIN(-SUM(CR$13:CR17),CQ43)</f>
        <v>0</v>
      </c>
      <c r="CS18" s="242">
        <f>MIN(-SUM(CS$13:CS17),CR43)</f>
        <v>0</v>
      </c>
      <c r="CT18" s="242">
        <f>MIN(-SUM(CT$13:CT17),CS43)</f>
        <v>0</v>
      </c>
      <c r="CU18" s="242">
        <f>MIN(-SUM(CU$13:CU17),CT43)</f>
        <v>0</v>
      </c>
      <c r="CV18" s="242">
        <f>MIN(-SUM(CV$13:CV17),CU43)</f>
        <v>0</v>
      </c>
      <c r="CW18" s="242">
        <f>MIN(-SUM(CW$13:CW17),CV43)</f>
        <v>0</v>
      </c>
      <c r="CX18" s="242">
        <f>MIN(-SUM(CX$13:CX17),CW43)</f>
        <v>0</v>
      </c>
      <c r="CY18" s="242">
        <f>MIN(-SUM(CY$13:CY17),CX43)</f>
        <v>0</v>
      </c>
      <c r="CZ18" s="242">
        <f>MIN(-SUM(CZ$13:CZ17),CY43)</f>
        <v>0</v>
      </c>
      <c r="DA18" s="242">
        <f>MIN(-SUM(DA$13:DA17),CZ43)</f>
        <v>0</v>
      </c>
      <c r="DB18" s="242">
        <f>MIN(-SUM(DB$13:DB17),DA43)</f>
        <v>0</v>
      </c>
      <c r="DC18" s="242">
        <f>MIN(-SUM(DC$13:DC17),DB43)</f>
        <v>0</v>
      </c>
      <c r="DD18" s="242">
        <f>MIN(-SUM(DD$13:DD17),DC43)</f>
        <v>0</v>
      </c>
      <c r="DE18" s="242">
        <f>MIN(-SUM(DE$13:DE17),DD43)</f>
        <v>0</v>
      </c>
      <c r="DF18" s="242">
        <f>MIN(-SUM(DF$13:DF17),DE43)</f>
        <v>0</v>
      </c>
      <c r="DG18" s="242">
        <f>MIN(-SUM(DG$13:DG17),DF43)</f>
        <v>0</v>
      </c>
      <c r="DH18" s="242">
        <f>MIN(-SUM(DH$13:DH17),DG43)</f>
        <v>0</v>
      </c>
      <c r="DI18" s="242">
        <f>MIN(-SUM(DI$13:DI17),DH43)</f>
        <v>0</v>
      </c>
      <c r="DJ18" s="242">
        <f>MIN(-SUM(DJ$13:DJ17),DI43)</f>
        <v>0</v>
      </c>
      <c r="DK18" s="242">
        <f>MIN(-SUM(DK$13:DK17),DJ43)</f>
        <v>0</v>
      </c>
      <c r="DL18" s="242">
        <f>MIN(-SUM(DL$13:DL17),DK43)</f>
        <v>0</v>
      </c>
      <c r="DM18" s="242">
        <f>MIN(-SUM(DM$13:DM17),DL43)</f>
        <v>0</v>
      </c>
      <c r="DN18" s="242">
        <f>MIN(-SUM(DN$13:DN17),DM43)</f>
        <v>0</v>
      </c>
      <c r="DO18" s="242">
        <f>MIN(-SUM(DO$13:DO17),DN43)</f>
        <v>0</v>
      </c>
      <c r="DP18" s="242">
        <f>MIN(-SUM(DP$13:DP17),DO43)</f>
        <v>0</v>
      </c>
      <c r="DQ18" s="242">
        <f>MIN(-SUM(DQ$13:DQ17),DP43)</f>
        <v>0</v>
      </c>
      <c r="DR18" s="242">
        <f>MIN(-SUM(DR$13:DR17),DQ43)</f>
        <v>0</v>
      </c>
      <c r="DS18" s="242">
        <f>MIN(-SUM(DS$13:DS17),DR43)</f>
        <v>0</v>
      </c>
      <c r="DT18" s="242">
        <f>MIN(-SUM(DT$13:DT17),DS43)</f>
        <v>0</v>
      </c>
      <c r="DU18" s="242">
        <f>MIN(-SUM(DU$13:DU17),DT43)</f>
        <v>0</v>
      </c>
      <c r="DV18" s="242">
        <f>MIN(-SUM(DV$13:DV17),DU43)</f>
        <v>0</v>
      </c>
      <c r="DW18" s="242">
        <f>MIN(-SUM(DW$13:DW17),DV43)</f>
        <v>0</v>
      </c>
      <c r="DX18" s="242">
        <f>MIN(-SUM(DX$13:DX17),DW43)</f>
        <v>0</v>
      </c>
      <c r="DY18" s="242">
        <f>MIN(-SUM(DY$13:DY17),DX43)</f>
        <v>0</v>
      </c>
      <c r="DZ18" s="242">
        <f>MIN(-SUM(DZ$13:DZ17),DY43)</f>
        <v>0</v>
      </c>
      <c r="EA18" s="242">
        <f>MIN(-SUM(EA$13:EA17),DZ43)</f>
        <v>0</v>
      </c>
      <c r="EB18" s="242">
        <f>MIN(-SUM(EB$13:EB17),EA43)</f>
        <v>0</v>
      </c>
      <c r="EC18" s="242">
        <f>MIN(-SUM(EC$13:EC17),EB43)</f>
        <v>0</v>
      </c>
      <c r="ED18" s="242">
        <f>MIN(-SUM(ED$13:ED17),EC43)</f>
        <v>0</v>
      </c>
      <c r="EE18" s="242">
        <f>MIN(-SUM(EE$13:EE17),ED43)</f>
        <v>0</v>
      </c>
      <c r="EF18" s="242">
        <f>MIN(-SUM(EF$13:EF17),EE43)</f>
        <v>0</v>
      </c>
      <c r="EG18" s="242">
        <f>MIN(-SUM(EG$13:EG17),EF43)</f>
        <v>0</v>
      </c>
      <c r="EH18" s="242">
        <f>MIN(-SUM(EH$13:EH17),EG43)</f>
        <v>0</v>
      </c>
      <c r="EI18" s="242">
        <f>MIN(-SUM(EI$13:EI17),EH43)</f>
        <v>0</v>
      </c>
      <c r="EJ18" s="242">
        <f>MIN(-SUM(EJ$13:EJ17),EI43)</f>
        <v>0</v>
      </c>
      <c r="EK18" s="242">
        <f>MIN(-SUM(EK$13:EK17),EJ43)</f>
        <v>0</v>
      </c>
      <c r="EL18" s="242">
        <f>MIN(-SUM(EL$13:EL17),EK43)</f>
        <v>0</v>
      </c>
      <c r="EM18" s="242">
        <f>MIN(-SUM(EM$13:EM17),EL43)</f>
        <v>0</v>
      </c>
      <c r="EN18" s="242">
        <f>MIN(-SUM(EN$13:EN17),EM43)</f>
        <v>0</v>
      </c>
      <c r="EO18" s="242">
        <f>MIN(-SUM(EO$13:EO17),EN43)</f>
        <v>0</v>
      </c>
      <c r="EP18" s="242">
        <f>MIN(-SUM(EP$13:EP17),EO43)</f>
        <v>0</v>
      </c>
      <c r="EQ18" s="242">
        <f>MIN(-SUM(EQ$13:EQ17),EP43)</f>
        <v>0</v>
      </c>
      <c r="ER18" s="242">
        <f>MIN(-SUM(ER$13:ER17),EQ43)</f>
        <v>0</v>
      </c>
      <c r="ES18" s="242">
        <f>MIN(-SUM(ES$13:ES17),ER43)</f>
        <v>0</v>
      </c>
      <c r="ET18" s="242">
        <f>MIN(-SUM(ET$13:ET17),ES43)</f>
        <v>0</v>
      </c>
      <c r="EU18" s="242">
        <f>MIN(-SUM(EU$13:EU17),ET43)</f>
        <v>0</v>
      </c>
      <c r="EV18" s="242">
        <f>MIN(-SUM(EV$13:EV17),EU43)</f>
        <v>0</v>
      </c>
      <c r="EW18" s="242">
        <f>MIN(-SUM(EW$13:EW17),EV43)</f>
        <v>0</v>
      </c>
      <c r="EX18" s="242">
        <f>MIN(-SUM(EX$13:EX17),EW43)</f>
        <v>0</v>
      </c>
      <c r="EY18" s="242">
        <f>MIN(-SUM(EY$13:EY17),EX43)</f>
        <v>0</v>
      </c>
      <c r="EZ18" s="242">
        <f>MIN(-SUM(EZ$13:EZ17),EY43)</f>
        <v>0</v>
      </c>
      <c r="FA18" s="242">
        <f>MIN(-SUM(FA$13:FA17),EZ43)</f>
        <v>0</v>
      </c>
      <c r="FB18" s="242">
        <f>MIN(-SUM(FB$13:FB17),FA43)</f>
        <v>0</v>
      </c>
      <c r="FC18" s="242">
        <f>MIN(-SUM(FC$13:FC17),FB43)</f>
        <v>0</v>
      </c>
      <c r="FD18" s="242">
        <f>MIN(-SUM(FD$13:FD17),FC43)</f>
        <v>0</v>
      </c>
      <c r="FE18" s="242">
        <f>MIN(-SUM(FE$13:FE17),FD43)</f>
        <v>0</v>
      </c>
      <c r="FF18" s="242">
        <f>MIN(-SUM(FF$13:FF17),FE43)</f>
        <v>0</v>
      </c>
      <c r="FG18" s="242">
        <f>MIN(-SUM(FG$13:FG17),FF43)</f>
        <v>0</v>
      </c>
      <c r="FH18" s="242">
        <f>MIN(-SUM(FH$13:FH17),FG43)</f>
        <v>0</v>
      </c>
      <c r="FI18" s="242">
        <f>MIN(-SUM(FI$13:FI17),FH43)</f>
        <v>0</v>
      </c>
      <c r="FJ18" s="242">
        <f>MIN(-SUM(FJ$13:FJ17),FI43)</f>
        <v>0</v>
      </c>
      <c r="FK18" s="242">
        <f>MIN(-SUM(FK$13:FK17),FJ43)</f>
        <v>0</v>
      </c>
      <c r="FL18" s="242">
        <f>MIN(-SUM(FL$13:FL17),FK43)</f>
        <v>0</v>
      </c>
      <c r="FM18" s="242">
        <f>MIN(-SUM(FM$13:FM17),FL43)</f>
        <v>0</v>
      </c>
      <c r="FN18" s="242">
        <f>MIN(-SUM(FN$13:FN17),FM43)</f>
        <v>0</v>
      </c>
      <c r="FO18" s="242">
        <f>MIN(-SUM(FO$13:FO17),FN43)</f>
        <v>0</v>
      </c>
      <c r="FP18" s="242">
        <f>MIN(-SUM(FP$13:FP17),FO43)</f>
        <v>0</v>
      </c>
      <c r="FQ18" s="242">
        <f>MIN(-SUM(FQ$13:FQ17),FP43)</f>
        <v>0</v>
      </c>
      <c r="FR18" s="242">
        <f>MIN(-SUM(FR$13:FR17),FQ43)</f>
        <v>0</v>
      </c>
      <c r="FS18" s="242">
        <f>MIN(-SUM(FS$13:FS17),FR43)</f>
        <v>0</v>
      </c>
      <c r="FT18" s="242">
        <f>MIN(-SUM(FT$13:FT17),FS43)</f>
        <v>0</v>
      </c>
      <c r="FU18" s="242">
        <f>MIN(-SUM(FU$13:FU17),FT43)</f>
        <v>0</v>
      </c>
      <c r="FV18" s="242">
        <f>MIN(-SUM(FV$13:FV17),FU43)</f>
        <v>0</v>
      </c>
      <c r="FW18" s="242">
        <f>MIN(-SUM(FW$13:FW17),FV43)</f>
        <v>0</v>
      </c>
      <c r="FX18" s="242">
        <f>MIN(-SUM(FX$13:FX17),FW43)</f>
        <v>0</v>
      </c>
      <c r="FY18" s="242">
        <f>MIN(-SUM(FY$13:FY17),FX43)</f>
        <v>0</v>
      </c>
      <c r="FZ18" s="242">
        <f>MIN(-SUM(FZ$13:FZ17),FY43)</f>
        <v>0</v>
      </c>
      <c r="GA18" s="242">
        <f>MIN(-SUM(GA$13:GA17),FZ43)</f>
        <v>0</v>
      </c>
      <c r="GB18" s="242">
        <f>MIN(-SUM(GB$13:GB17),GA43)</f>
        <v>0</v>
      </c>
      <c r="GC18" s="242">
        <f>MIN(-SUM(GC$13:GC17),GB43)</f>
        <v>0</v>
      </c>
      <c r="GD18" s="242">
        <f>MIN(-SUM(GD$13:GD17),GC43)</f>
        <v>0</v>
      </c>
      <c r="GE18" s="242">
        <f>MIN(-SUM(GE$13:GE17),GD43)</f>
        <v>0</v>
      </c>
      <c r="GF18" s="242">
        <f>MIN(-SUM(GF$13:GF17),GE43)</f>
        <v>0</v>
      </c>
      <c r="GG18" s="242">
        <f>MIN(-SUM(GG$13:GG17),GF43)</f>
        <v>0</v>
      </c>
      <c r="GH18" s="242">
        <f>MIN(-SUM(GH$13:GH17),GG43)</f>
        <v>0</v>
      </c>
      <c r="GI18" s="242">
        <f>MIN(-SUM(GI$13:GI17),GH43)</f>
        <v>0</v>
      </c>
      <c r="GJ18" s="242">
        <f>MIN(-SUM(GJ$13:GJ17),GI43)</f>
        <v>0</v>
      </c>
      <c r="GK18" s="242">
        <f>MIN(-SUM(GK$13:GK17),GJ43)</f>
        <v>0</v>
      </c>
      <c r="GL18" s="242">
        <f>MIN(-SUM(GL$13:GL17),GK43)</f>
        <v>0</v>
      </c>
      <c r="GM18" s="242">
        <f>MIN(-SUM(GM$13:GM17),GL43)</f>
        <v>0</v>
      </c>
      <c r="GN18" s="242">
        <f>MIN(-SUM(GN$13:GN17),GM43)</f>
        <v>0</v>
      </c>
      <c r="GO18" s="242">
        <f>MIN(-SUM(GO$13:GO17),GN43)</f>
        <v>0</v>
      </c>
      <c r="GP18" s="242">
        <f>MIN(-SUM(GP$13:GP17),GO43)</f>
        <v>0</v>
      </c>
      <c r="GQ18" s="242">
        <f>MIN(-SUM(GQ$13:GQ17),GP43)</f>
        <v>0</v>
      </c>
      <c r="GR18" s="242">
        <f>MIN(-SUM(GR$13:GR17),GQ43)</f>
        <v>0</v>
      </c>
      <c r="GS18" s="242">
        <f>MIN(-SUM(GS$13:GS17),GR43)</f>
        <v>0</v>
      </c>
      <c r="GT18" s="242">
        <f>MIN(-SUM(GT$13:GT17),GS43)</f>
        <v>0</v>
      </c>
      <c r="GU18" s="242">
        <f>MIN(-SUM(GU$13:GU17),GT43)</f>
        <v>0</v>
      </c>
      <c r="GV18" s="242">
        <f>MIN(-SUM(GV$13:GV17),GU43)</f>
        <v>0</v>
      </c>
      <c r="GW18" s="242">
        <f>MIN(-SUM(GW$13:GW17),GV43)</f>
        <v>0</v>
      </c>
      <c r="GX18" s="242">
        <f>MIN(-SUM(GX$13:GX17),GW43)</f>
        <v>0</v>
      </c>
      <c r="GY18" s="242">
        <f>MIN(-SUM(GY$13:GY17),GX43)</f>
        <v>0</v>
      </c>
      <c r="GZ18" s="242">
        <f>MIN(-SUM(GZ$13:GZ17),GY43)</f>
        <v>0</v>
      </c>
      <c r="HA18" s="242">
        <f>MIN(-SUM(HA$13:HA17),GZ43)</f>
        <v>0</v>
      </c>
    </row>
    <row r="19" spans="1:209" x14ac:dyDescent="0.2">
      <c r="C19" s="262">
        <f t="shared" ref="C19:C26" si="17">C18+1</f>
        <v>3</v>
      </c>
      <c r="D19" s="817" t="str">
        <v>Other Equity</v>
      </c>
      <c r="E19" s="974" t="str">
        <f>_xlfn.XLOOKUP($D19,'Capital Sources'!$C$17:$C$54,'Capital Sources'!$E$17:$E$54)</f>
        <v>Equity</v>
      </c>
      <c r="F19" s="818">
        <f>_xlfn.XLOOKUP($D19,'Capital Sources'!$C$17:$C$54,'Capital Sources'!$D$17:$D$54)</f>
        <v>0</v>
      </c>
      <c r="G19" s="660" t="e">
        <f t="shared" si="16"/>
        <v>#DIV/0!</v>
      </c>
      <c r="H19" s="819" t="str">
        <f>IFERROR(IF(D19=0,"",_xlfn.XLOOKUP($D19,'Capital Sources'!$C$36:$C$54,'Capital Sources'!$M$36:$M$54)),"")</f>
        <v/>
      </c>
      <c r="I19" s="820" t="str">
        <f>IFERROR(IF(E19=0,"",_xlfn.XLOOKUP($D19,'Capital Sources'!$C$36:$C$54,'Capital Sources'!$R$36:$R$54)),"")</f>
        <v/>
      </c>
      <c r="J19" s="821" t="str">
        <f>IFERROR(IF(F19=0,"",_xlfn.XLOOKUP($D19,'Capital Sources'!$C$36:$C$54,'Capital Sources'!$S$36:$S$54)),"")</f>
        <v/>
      </c>
      <c r="K19" s="821" t="str">
        <f>IFERROR(IF(G19=0,"",_xlfn.XLOOKUP($D19,'Capital Sources'!$C$36:$C$54,'Capital Sources'!$N$36:$N$54)),"")</f>
        <v/>
      </c>
      <c r="L19" s="821" t="str">
        <f>IFERROR(IF(H19=0,"",_xlfn.XLOOKUP($D19,'Capital Sources'!$C$36:$C$54,'Capital Sources'!$P$36:$P$54)),"")</f>
        <v/>
      </c>
      <c r="N19" s="240">
        <f>MIN(-SUM(N$13:N18),F19)</f>
        <v>0</v>
      </c>
      <c r="O19" s="240">
        <f>MIN(-SUM(O$13:O18),N44)</f>
        <v>0</v>
      </c>
      <c r="P19" s="240">
        <f>MIN(-SUM(P$13:P18),O44)</f>
        <v>0</v>
      </c>
      <c r="Q19" s="240">
        <f>MIN(-SUM(Q$13:Q18),P44)</f>
        <v>0</v>
      </c>
      <c r="R19" s="240">
        <f>MIN(-SUM(R$13:R18),Q44)</f>
        <v>0</v>
      </c>
      <c r="S19" s="240">
        <f>MIN(-SUM(S$13:S18),R44)</f>
        <v>0</v>
      </c>
      <c r="T19" s="240">
        <f>MIN(-SUM(T$13:T18),S44)</f>
        <v>0</v>
      </c>
      <c r="U19" s="240">
        <f>MIN(-SUM(U$13:U18),T44)</f>
        <v>0</v>
      </c>
      <c r="V19" s="240">
        <f>MIN(-SUM(V$13:V18),U44)</f>
        <v>0</v>
      </c>
      <c r="W19" s="240">
        <f>MIN(-SUM(W$13:W18),V44)</f>
        <v>0</v>
      </c>
      <c r="X19" s="240">
        <f>MIN(-SUM(X$13:X18),W44)</f>
        <v>0</v>
      </c>
      <c r="Y19" s="240">
        <f>MIN(-SUM(Y$13:Y18),X44)</f>
        <v>0</v>
      </c>
      <c r="Z19" s="240">
        <f>MIN(-SUM(Z$13:Z18),Y44)</f>
        <v>0</v>
      </c>
      <c r="AA19" s="240">
        <f>MIN(-SUM(AA$13:AA18),Z44)</f>
        <v>0</v>
      </c>
      <c r="AB19" s="240">
        <f>MIN(-SUM(AB$13:AB18),AA44)</f>
        <v>0</v>
      </c>
      <c r="AD19" s="242">
        <f>MIN(-SUM(AD$13:AD18),$F19)</f>
        <v>0</v>
      </c>
      <c r="AE19" s="242">
        <f>MIN(-SUM(AE$13:AE18),AD44)</f>
        <v>0</v>
      </c>
      <c r="AF19" s="242">
        <f>MIN(-SUM(AF$13:AF18),AE44)</f>
        <v>0</v>
      </c>
      <c r="AG19" s="242">
        <f>MIN(-SUM(AG$13:AG18),AF44)</f>
        <v>0</v>
      </c>
      <c r="AH19" s="242">
        <f>MIN(-SUM(AH$13:AH18),AG44)</f>
        <v>0</v>
      </c>
      <c r="AI19" s="242">
        <f>MIN(-SUM(AI$13:AI18),AH44)</f>
        <v>0</v>
      </c>
      <c r="AJ19" s="242">
        <f>MIN(-SUM(AJ$13:AJ18),AI44)</f>
        <v>0</v>
      </c>
      <c r="AK19" s="242">
        <f>MIN(-SUM(AK$13:AK18),AJ44)</f>
        <v>0</v>
      </c>
      <c r="AL19" s="242">
        <f>MIN(-SUM(AL$13:AL18),AK44)</f>
        <v>0</v>
      </c>
      <c r="AM19" s="242">
        <f>MIN(-SUM(AM$13:AM18),AL44)</f>
        <v>0</v>
      </c>
      <c r="AN19" s="242">
        <f>MIN(-SUM(AN$13:AN18),AM44)</f>
        <v>0</v>
      </c>
      <c r="AO19" s="242">
        <f>MIN(-SUM(AO$13:AO18),AN44)</f>
        <v>0</v>
      </c>
      <c r="AP19" s="242">
        <f>MIN(-SUM(AP$13:AP18),AO44)</f>
        <v>0</v>
      </c>
      <c r="AQ19" s="242">
        <f>MIN(-SUM(AQ$13:AQ18),AP44)</f>
        <v>0</v>
      </c>
      <c r="AR19" s="242">
        <f>MIN(-SUM(AR$13:AR18),AQ44)</f>
        <v>0</v>
      </c>
      <c r="AS19" s="242">
        <f>MIN(-SUM(AS$13:AS18),AR44)</f>
        <v>0</v>
      </c>
      <c r="AT19" s="242">
        <f>MIN(-SUM(AT$13:AT18),AS44)</f>
        <v>0</v>
      </c>
      <c r="AU19" s="242">
        <f>MIN(-SUM(AU$13:AU18),AT44)</f>
        <v>0</v>
      </c>
      <c r="AV19" s="242">
        <f>MIN(-SUM(AV$13:AV18),AU44)</f>
        <v>0</v>
      </c>
      <c r="AW19" s="242">
        <f>MIN(-SUM(AW$13:AW18),AV44)</f>
        <v>0</v>
      </c>
      <c r="AX19" s="242">
        <f>MIN(-SUM(AX$13:AX18),AW44)</f>
        <v>0</v>
      </c>
      <c r="AY19" s="242">
        <f>MIN(-SUM(AY$13:AY18),AX44)</f>
        <v>0</v>
      </c>
      <c r="AZ19" s="242">
        <f>MIN(-SUM(AZ$13:AZ18),AY44)</f>
        <v>0</v>
      </c>
      <c r="BA19" s="242">
        <f>MIN(-SUM(BA$13:BA18),AZ44)</f>
        <v>0</v>
      </c>
      <c r="BB19" s="242">
        <f>MIN(-SUM(BB$13:BB18),BA44)</f>
        <v>0</v>
      </c>
      <c r="BC19" s="242">
        <f>MIN(-SUM(BC$13:BC18),BB44)</f>
        <v>0</v>
      </c>
      <c r="BD19" s="242">
        <f>MIN(-SUM(BD$13:BD18),BC44)</f>
        <v>0</v>
      </c>
      <c r="BE19" s="242">
        <f>MIN(-SUM(BE$13:BE18),BD44)</f>
        <v>0</v>
      </c>
      <c r="BF19" s="242">
        <f>MIN(-SUM(BF$13:BF18),BE44)</f>
        <v>0</v>
      </c>
      <c r="BG19" s="242">
        <f>MIN(-SUM(BG$13:BG18),BF44)</f>
        <v>0</v>
      </c>
      <c r="BH19" s="242">
        <f>MIN(-SUM(BH$13:BH18),BG44)</f>
        <v>0</v>
      </c>
      <c r="BI19" s="242">
        <f>MIN(-SUM(BI$13:BI18),BH44)</f>
        <v>0</v>
      </c>
      <c r="BJ19" s="242">
        <f>MIN(-SUM(BJ$13:BJ18),BI44)</f>
        <v>0</v>
      </c>
      <c r="BK19" s="242">
        <f>MIN(-SUM(BK$13:BK18),BJ44)</f>
        <v>0</v>
      </c>
      <c r="BL19" s="242">
        <f>MIN(-SUM(BL$13:BL18),BK44)</f>
        <v>0</v>
      </c>
      <c r="BM19" s="242">
        <f>MIN(-SUM(BM$13:BM18),BL44)</f>
        <v>0</v>
      </c>
      <c r="BN19" s="242">
        <f>MIN(-SUM(BN$13:BN18),BM44)</f>
        <v>0</v>
      </c>
      <c r="BO19" s="242">
        <f>MIN(-SUM(BO$13:BO18),BN44)</f>
        <v>0</v>
      </c>
      <c r="BP19" s="242">
        <f>MIN(-SUM(BP$13:BP18),BO44)</f>
        <v>0</v>
      </c>
      <c r="BQ19" s="242">
        <f>MIN(-SUM(BQ$13:BQ18),BP44)</f>
        <v>0</v>
      </c>
      <c r="BR19" s="242">
        <f>MIN(-SUM(BR$13:BR18),BQ44)</f>
        <v>0</v>
      </c>
      <c r="BS19" s="242">
        <f>MIN(-SUM(BS$13:BS18),BR44)</f>
        <v>0</v>
      </c>
      <c r="BT19" s="242">
        <f>MIN(-SUM(BT$13:BT18),BS44)</f>
        <v>0</v>
      </c>
      <c r="BU19" s="242">
        <f>MIN(-SUM(BU$13:BU18),BT44)</f>
        <v>0</v>
      </c>
      <c r="BV19" s="242">
        <f>MIN(-SUM(BV$13:BV18),BU44)</f>
        <v>0</v>
      </c>
      <c r="BW19" s="242">
        <f>MIN(-SUM(BW$13:BW18),BV44)</f>
        <v>0</v>
      </c>
      <c r="BX19" s="242">
        <f>MIN(-SUM(BX$13:BX18),BW44)</f>
        <v>0</v>
      </c>
      <c r="BY19" s="242">
        <f>MIN(-SUM(BY$13:BY18),BX44)</f>
        <v>0</v>
      </c>
      <c r="BZ19" s="242">
        <f>MIN(-SUM(BZ$13:BZ18),BY44)</f>
        <v>0</v>
      </c>
      <c r="CA19" s="242">
        <f>MIN(-SUM(CA$13:CA18),BZ44)</f>
        <v>0</v>
      </c>
      <c r="CB19" s="242">
        <f>MIN(-SUM(CB$13:CB18),CA44)</f>
        <v>0</v>
      </c>
      <c r="CC19" s="242">
        <f>MIN(-SUM(CC$13:CC18),CB44)</f>
        <v>0</v>
      </c>
      <c r="CD19" s="242">
        <f>MIN(-SUM(CD$13:CD18),CC44)</f>
        <v>0</v>
      </c>
      <c r="CE19" s="242">
        <f>MIN(-SUM(CE$13:CE18),CD44)</f>
        <v>0</v>
      </c>
      <c r="CF19" s="242">
        <f>MIN(-SUM(CF$13:CF18),CE44)</f>
        <v>0</v>
      </c>
      <c r="CG19" s="242">
        <f>MIN(-SUM(CG$13:CG18),CF44)</f>
        <v>0</v>
      </c>
      <c r="CH19" s="242">
        <f>MIN(-SUM(CH$13:CH18),CG44)</f>
        <v>0</v>
      </c>
      <c r="CI19" s="242">
        <f>MIN(-SUM(CI$13:CI18),CH44)</f>
        <v>0</v>
      </c>
      <c r="CJ19" s="242">
        <f>MIN(-SUM(CJ$13:CJ18),CI44)</f>
        <v>0</v>
      </c>
      <c r="CK19" s="242">
        <f>MIN(-SUM(CK$13:CK18),CJ44)</f>
        <v>0</v>
      </c>
      <c r="CL19" s="242">
        <f>MIN(-SUM(CL$13:CL18),CK44)</f>
        <v>0</v>
      </c>
      <c r="CM19" s="242">
        <f>MIN(-SUM(CM$13:CM18),CL44)</f>
        <v>0</v>
      </c>
      <c r="CN19" s="242">
        <f>MIN(-SUM(CN$13:CN18),CM44)</f>
        <v>0</v>
      </c>
      <c r="CO19" s="242">
        <f>MIN(-SUM(CO$13:CO18),CN44)</f>
        <v>0</v>
      </c>
      <c r="CP19" s="242">
        <f>MIN(-SUM(CP$13:CP18),CO44)</f>
        <v>0</v>
      </c>
      <c r="CQ19" s="242">
        <f>MIN(-SUM(CQ$13:CQ18),CP44)</f>
        <v>0</v>
      </c>
      <c r="CR19" s="242">
        <f>MIN(-SUM(CR$13:CR18),CQ44)</f>
        <v>0</v>
      </c>
      <c r="CS19" s="242">
        <f>MIN(-SUM(CS$13:CS18),CR44)</f>
        <v>0</v>
      </c>
      <c r="CT19" s="242">
        <f>MIN(-SUM(CT$13:CT18),CS44)</f>
        <v>0</v>
      </c>
      <c r="CU19" s="242">
        <f>MIN(-SUM(CU$13:CU18),CT44)</f>
        <v>0</v>
      </c>
      <c r="CV19" s="242">
        <f>MIN(-SUM(CV$13:CV18),CU44)</f>
        <v>0</v>
      </c>
      <c r="CW19" s="242">
        <f>MIN(-SUM(CW$13:CW18),CV44)</f>
        <v>0</v>
      </c>
      <c r="CX19" s="242">
        <f>MIN(-SUM(CX$13:CX18),CW44)</f>
        <v>0</v>
      </c>
      <c r="CY19" s="242">
        <f>MIN(-SUM(CY$13:CY18),CX44)</f>
        <v>0</v>
      </c>
      <c r="CZ19" s="242">
        <f>MIN(-SUM(CZ$13:CZ18),CY44)</f>
        <v>0</v>
      </c>
      <c r="DA19" s="242">
        <f>MIN(-SUM(DA$13:DA18),CZ44)</f>
        <v>0</v>
      </c>
      <c r="DB19" s="242">
        <f>MIN(-SUM(DB$13:DB18),DA44)</f>
        <v>0</v>
      </c>
      <c r="DC19" s="242">
        <f>MIN(-SUM(DC$13:DC18),DB44)</f>
        <v>0</v>
      </c>
      <c r="DD19" s="242">
        <f>MIN(-SUM(DD$13:DD18),DC44)</f>
        <v>0</v>
      </c>
      <c r="DE19" s="242">
        <f>MIN(-SUM(DE$13:DE18),DD44)</f>
        <v>0</v>
      </c>
      <c r="DF19" s="242">
        <f>MIN(-SUM(DF$13:DF18),DE44)</f>
        <v>0</v>
      </c>
      <c r="DG19" s="242">
        <f>MIN(-SUM(DG$13:DG18),DF44)</f>
        <v>0</v>
      </c>
      <c r="DH19" s="242">
        <f>MIN(-SUM(DH$13:DH18),DG44)</f>
        <v>0</v>
      </c>
      <c r="DI19" s="242">
        <f>MIN(-SUM(DI$13:DI18),DH44)</f>
        <v>0</v>
      </c>
      <c r="DJ19" s="242">
        <f>MIN(-SUM(DJ$13:DJ18),DI44)</f>
        <v>0</v>
      </c>
      <c r="DK19" s="242">
        <f>MIN(-SUM(DK$13:DK18),DJ44)</f>
        <v>0</v>
      </c>
      <c r="DL19" s="242">
        <f>MIN(-SUM(DL$13:DL18),DK44)</f>
        <v>0</v>
      </c>
      <c r="DM19" s="242">
        <f>MIN(-SUM(DM$13:DM18),DL44)</f>
        <v>0</v>
      </c>
      <c r="DN19" s="242">
        <f>MIN(-SUM(DN$13:DN18),DM44)</f>
        <v>0</v>
      </c>
      <c r="DO19" s="242">
        <f>MIN(-SUM(DO$13:DO18),DN44)</f>
        <v>0</v>
      </c>
      <c r="DP19" s="242">
        <f>MIN(-SUM(DP$13:DP18),DO44)</f>
        <v>0</v>
      </c>
      <c r="DQ19" s="242">
        <f>MIN(-SUM(DQ$13:DQ18),DP44)</f>
        <v>0</v>
      </c>
      <c r="DR19" s="242">
        <f>MIN(-SUM(DR$13:DR18),DQ44)</f>
        <v>0</v>
      </c>
      <c r="DS19" s="242">
        <f>MIN(-SUM(DS$13:DS18),DR44)</f>
        <v>0</v>
      </c>
      <c r="DT19" s="242">
        <f>MIN(-SUM(DT$13:DT18),DS44)</f>
        <v>0</v>
      </c>
      <c r="DU19" s="242">
        <f>MIN(-SUM(DU$13:DU18),DT44)</f>
        <v>0</v>
      </c>
      <c r="DV19" s="242">
        <f>MIN(-SUM(DV$13:DV18),DU44)</f>
        <v>0</v>
      </c>
      <c r="DW19" s="242">
        <f>MIN(-SUM(DW$13:DW18),DV44)</f>
        <v>0</v>
      </c>
      <c r="DX19" s="242">
        <f>MIN(-SUM(DX$13:DX18),DW44)</f>
        <v>0</v>
      </c>
      <c r="DY19" s="242">
        <f>MIN(-SUM(DY$13:DY18),DX44)</f>
        <v>0</v>
      </c>
      <c r="DZ19" s="242">
        <f>MIN(-SUM(DZ$13:DZ18),DY44)</f>
        <v>0</v>
      </c>
      <c r="EA19" s="242">
        <f>MIN(-SUM(EA$13:EA18),DZ44)</f>
        <v>0</v>
      </c>
      <c r="EB19" s="242">
        <f>MIN(-SUM(EB$13:EB18),EA44)</f>
        <v>0</v>
      </c>
      <c r="EC19" s="242">
        <f>MIN(-SUM(EC$13:EC18),EB44)</f>
        <v>0</v>
      </c>
      <c r="ED19" s="242">
        <f>MIN(-SUM(ED$13:ED18),EC44)</f>
        <v>0</v>
      </c>
      <c r="EE19" s="242">
        <f>MIN(-SUM(EE$13:EE18),ED44)</f>
        <v>0</v>
      </c>
      <c r="EF19" s="242">
        <f>MIN(-SUM(EF$13:EF18),EE44)</f>
        <v>0</v>
      </c>
      <c r="EG19" s="242">
        <f>MIN(-SUM(EG$13:EG18),EF44)</f>
        <v>0</v>
      </c>
      <c r="EH19" s="242">
        <f>MIN(-SUM(EH$13:EH18),EG44)</f>
        <v>0</v>
      </c>
      <c r="EI19" s="242">
        <f>MIN(-SUM(EI$13:EI18),EH44)</f>
        <v>0</v>
      </c>
      <c r="EJ19" s="242">
        <f>MIN(-SUM(EJ$13:EJ18),EI44)</f>
        <v>0</v>
      </c>
      <c r="EK19" s="242">
        <f>MIN(-SUM(EK$13:EK18),EJ44)</f>
        <v>0</v>
      </c>
      <c r="EL19" s="242">
        <f>MIN(-SUM(EL$13:EL18),EK44)</f>
        <v>0</v>
      </c>
      <c r="EM19" s="242">
        <f>MIN(-SUM(EM$13:EM18),EL44)</f>
        <v>0</v>
      </c>
      <c r="EN19" s="242">
        <f>MIN(-SUM(EN$13:EN18),EM44)</f>
        <v>0</v>
      </c>
      <c r="EO19" s="242">
        <f>MIN(-SUM(EO$13:EO18),EN44)</f>
        <v>0</v>
      </c>
      <c r="EP19" s="242">
        <f>MIN(-SUM(EP$13:EP18),EO44)</f>
        <v>0</v>
      </c>
      <c r="EQ19" s="242">
        <f>MIN(-SUM(EQ$13:EQ18),EP44)</f>
        <v>0</v>
      </c>
      <c r="ER19" s="242">
        <f>MIN(-SUM(ER$13:ER18),EQ44)</f>
        <v>0</v>
      </c>
      <c r="ES19" s="242">
        <f>MIN(-SUM(ES$13:ES18),ER44)</f>
        <v>0</v>
      </c>
      <c r="ET19" s="242">
        <f>MIN(-SUM(ET$13:ET18),ES44)</f>
        <v>0</v>
      </c>
      <c r="EU19" s="242">
        <f>MIN(-SUM(EU$13:EU18),ET44)</f>
        <v>0</v>
      </c>
      <c r="EV19" s="242">
        <f>MIN(-SUM(EV$13:EV18),EU44)</f>
        <v>0</v>
      </c>
      <c r="EW19" s="242">
        <f>MIN(-SUM(EW$13:EW18),EV44)</f>
        <v>0</v>
      </c>
      <c r="EX19" s="242">
        <f>MIN(-SUM(EX$13:EX18),EW44)</f>
        <v>0</v>
      </c>
      <c r="EY19" s="242">
        <f>MIN(-SUM(EY$13:EY18),EX44)</f>
        <v>0</v>
      </c>
      <c r="EZ19" s="242">
        <f>MIN(-SUM(EZ$13:EZ18),EY44)</f>
        <v>0</v>
      </c>
      <c r="FA19" s="242">
        <f>MIN(-SUM(FA$13:FA18),EZ44)</f>
        <v>0</v>
      </c>
      <c r="FB19" s="242">
        <f>MIN(-SUM(FB$13:FB18),FA44)</f>
        <v>0</v>
      </c>
      <c r="FC19" s="242">
        <f>MIN(-SUM(FC$13:FC18),FB44)</f>
        <v>0</v>
      </c>
      <c r="FD19" s="242">
        <f>MIN(-SUM(FD$13:FD18),FC44)</f>
        <v>0</v>
      </c>
      <c r="FE19" s="242">
        <f>MIN(-SUM(FE$13:FE18),FD44)</f>
        <v>0</v>
      </c>
      <c r="FF19" s="242">
        <f>MIN(-SUM(FF$13:FF18),FE44)</f>
        <v>0</v>
      </c>
      <c r="FG19" s="242">
        <f>MIN(-SUM(FG$13:FG18),FF44)</f>
        <v>0</v>
      </c>
      <c r="FH19" s="242">
        <f>MIN(-SUM(FH$13:FH18),FG44)</f>
        <v>0</v>
      </c>
      <c r="FI19" s="242">
        <f>MIN(-SUM(FI$13:FI18),FH44)</f>
        <v>0</v>
      </c>
      <c r="FJ19" s="242">
        <f>MIN(-SUM(FJ$13:FJ18),FI44)</f>
        <v>0</v>
      </c>
      <c r="FK19" s="242">
        <f>MIN(-SUM(FK$13:FK18),FJ44)</f>
        <v>0</v>
      </c>
      <c r="FL19" s="242">
        <f>MIN(-SUM(FL$13:FL18),FK44)</f>
        <v>0</v>
      </c>
      <c r="FM19" s="242">
        <f>MIN(-SUM(FM$13:FM18),FL44)</f>
        <v>0</v>
      </c>
      <c r="FN19" s="242">
        <f>MIN(-SUM(FN$13:FN18),FM44)</f>
        <v>0</v>
      </c>
      <c r="FO19" s="242">
        <f>MIN(-SUM(FO$13:FO18),FN44)</f>
        <v>0</v>
      </c>
      <c r="FP19" s="242">
        <f>MIN(-SUM(FP$13:FP18),FO44)</f>
        <v>0</v>
      </c>
      <c r="FQ19" s="242">
        <f>MIN(-SUM(FQ$13:FQ18),FP44)</f>
        <v>0</v>
      </c>
      <c r="FR19" s="242">
        <f>MIN(-SUM(FR$13:FR18),FQ44)</f>
        <v>0</v>
      </c>
      <c r="FS19" s="242">
        <f>MIN(-SUM(FS$13:FS18),FR44)</f>
        <v>0</v>
      </c>
      <c r="FT19" s="242">
        <f>MIN(-SUM(FT$13:FT18),FS44)</f>
        <v>0</v>
      </c>
      <c r="FU19" s="242">
        <f>MIN(-SUM(FU$13:FU18),FT44)</f>
        <v>0</v>
      </c>
      <c r="FV19" s="242">
        <f>MIN(-SUM(FV$13:FV18),FU44)</f>
        <v>0</v>
      </c>
      <c r="FW19" s="242">
        <f>MIN(-SUM(FW$13:FW18),FV44)</f>
        <v>0</v>
      </c>
      <c r="FX19" s="242">
        <f>MIN(-SUM(FX$13:FX18),FW44)</f>
        <v>0</v>
      </c>
      <c r="FY19" s="242">
        <f>MIN(-SUM(FY$13:FY18),FX44)</f>
        <v>0</v>
      </c>
      <c r="FZ19" s="242">
        <f>MIN(-SUM(FZ$13:FZ18),FY44)</f>
        <v>0</v>
      </c>
      <c r="GA19" s="242">
        <f>MIN(-SUM(GA$13:GA18),FZ44)</f>
        <v>0</v>
      </c>
      <c r="GB19" s="242">
        <f>MIN(-SUM(GB$13:GB18),GA44)</f>
        <v>0</v>
      </c>
      <c r="GC19" s="242">
        <f>MIN(-SUM(GC$13:GC18),GB44)</f>
        <v>0</v>
      </c>
      <c r="GD19" s="242">
        <f>MIN(-SUM(GD$13:GD18),GC44)</f>
        <v>0</v>
      </c>
      <c r="GE19" s="242">
        <f>MIN(-SUM(GE$13:GE18),GD44)</f>
        <v>0</v>
      </c>
      <c r="GF19" s="242">
        <f>MIN(-SUM(GF$13:GF18),GE44)</f>
        <v>0</v>
      </c>
      <c r="GG19" s="242">
        <f>MIN(-SUM(GG$13:GG18),GF44)</f>
        <v>0</v>
      </c>
      <c r="GH19" s="242">
        <f>MIN(-SUM(GH$13:GH18),GG44)</f>
        <v>0</v>
      </c>
      <c r="GI19" s="242">
        <f>MIN(-SUM(GI$13:GI18),GH44)</f>
        <v>0</v>
      </c>
      <c r="GJ19" s="242">
        <f>MIN(-SUM(GJ$13:GJ18),GI44)</f>
        <v>0</v>
      </c>
      <c r="GK19" s="242">
        <f>MIN(-SUM(GK$13:GK18),GJ44)</f>
        <v>0</v>
      </c>
      <c r="GL19" s="242">
        <f>MIN(-SUM(GL$13:GL18),GK44)</f>
        <v>0</v>
      </c>
      <c r="GM19" s="242">
        <f>MIN(-SUM(GM$13:GM18),GL44)</f>
        <v>0</v>
      </c>
      <c r="GN19" s="242">
        <f>MIN(-SUM(GN$13:GN18),GM44)</f>
        <v>0</v>
      </c>
      <c r="GO19" s="242">
        <f>MIN(-SUM(GO$13:GO18),GN44)</f>
        <v>0</v>
      </c>
      <c r="GP19" s="242">
        <f>MIN(-SUM(GP$13:GP18),GO44)</f>
        <v>0</v>
      </c>
      <c r="GQ19" s="242">
        <f>MIN(-SUM(GQ$13:GQ18),GP44)</f>
        <v>0</v>
      </c>
      <c r="GR19" s="242">
        <f>MIN(-SUM(GR$13:GR18),GQ44)</f>
        <v>0</v>
      </c>
      <c r="GS19" s="242">
        <f>MIN(-SUM(GS$13:GS18),GR44)</f>
        <v>0</v>
      </c>
      <c r="GT19" s="242">
        <f>MIN(-SUM(GT$13:GT18),GS44)</f>
        <v>0</v>
      </c>
      <c r="GU19" s="242">
        <f>MIN(-SUM(GU$13:GU18),GT44)</f>
        <v>0</v>
      </c>
      <c r="GV19" s="242">
        <f>MIN(-SUM(GV$13:GV18),GU44)</f>
        <v>0</v>
      </c>
      <c r="GW19" s="242">
        <f>MIN(-SUM(GW$13:GW18),GV44)</f>
        <v>0</v>
      </c>
      <c r="GX19" s="242">
        <f>MIN(-SUM(GX$13:GX18),GW44)</f>
        <v>0</v>
      </c>
      <c r="GY19" s="242">
        <f>MIN(-SUM(GY$13:GY18),GX44)</f>
        <v>0</v>
      </c>
      <c r="GZ19" s="242">
        <f>MIN(-SUM(GZ$13:GZ18),GY44)</f>
        <v>0</v>
      </c>
      <c r="HA19" s="242">
        <f>MIN(-SUM(HA$13:HA18),GZ44)</f>
        <v>0</v>
      </c>
    </row>
    <row r="20" spans="1:209" x14ac:dyDescent="0.2">
      <c r="C20" s="262">
        <f t="shared" si="17"/>
        <v>4</v>
      </c>
      <c r="D20" s="817" t="str">
        <v xml:space="preserve">Project Grant </v>
      </c>
      <c r="E20" s="974" t="str">
        <f>_xlfn.XLOOKUP($D20,'Capital Sources'!$C$17:$C$54,'Capital Sources'!$E$17:$E$54)</f>
        <v>Grants</v>
      </c>
      <c r="F20" s="818">
        <f>_xlfn.XLOOKUP($D20,'Capital Sources'!$C$17:$C$54,'Capital Sources'!$D$17:$D$54)</f>
        <v>0</v>
      </c>
      <c r="G20" s="660" t="e">
        <f t="shared" si="16"/>
        <v>#DIV/0!</v>
      </c>
      <c r="H20" s="819" t="str">
        <f>IFERROR(IF(D20=0,"",_xlfn.XLOOKUP($D20,'Capital Sources'!$C$36:$C$54,'Capital Sources'!$M$36:$M$54)),"")</f>
        <v/>
      </c>
      <c r="I20" s="820" t="str">
        <f>IFERROR(IF(E20=0,"",_xlfn.XLOOKUP($D20,'Capital Sources'!$C$36:$C$54,'Capital Sources'!$R$36:$R$54)),"")</f>
        <v/>
      </c>
      <c r="J20" s="821" t="str">
        <f>IFERROR(IF(F20=0,"",_xlfn.XLOOKUP($D20,'Capital Sources'!$C$36:$C$54,'Capital Sources'!$S$36:$S$54)),"")</f>
        <v/>
      </c>
      <c r="K20" s="821" t="str">
        <f>IFERROR(IF(G20=0,"",_xlfn.XLOOKUP($D20,'Capital Sources'!$C$36:$C$54,'Capital Sources'!$N$36:$N$54)),"")</f>
        <v/>
      </c>
      <c r="L20" s="821" t="str">
        <f>IFERROR(IF(H20=0,"",_xlfn.XLOOKUP($D20,'Capital Sources'!$C$36:$C$54,'Capital Sources'!$P$36:$P$54)),"")</f>
        <v/>
      </c>
      <c r="N20" s="240">
        <f>MIN(-SUM(N$13:N19),F20)</f>
        <v>0</v>
      </c>
      <c r="O20" s="240">
        <f>MIN(-SUM(O$13:O19),N45)</f>
        <v>0</v>
      </c>
      <c r="P20" s="240">
        <f>MIN(-SUM(P$13:P19),O45)</f>
        <v>0</v>
      </c>
      <c r="Q20" s="240">
        <f>MIN(-SUM(Q$13:Q19),P45)</f>
        <v>0</v>
      </c>
      <c r="R20" s="240">
        <f>MIN(-SUM(R$13:R19),Q45)</f>
        <v>0</v>
      </c>
      <c r="S20" s="240">
        <f>MIN(-SUM(S$13:S19),R45)</f>
        <v>0</v>
      </c>
      <c r="T20" s="240">
        <f>MIN(-SUM(T$13:T19),S45)</f>
        <v>0</v>
      </c>
      <c r="U20" s="240">
        <f>MIN(-SUM(U$13:U19),T45)</f>
        <v>0</v>
      </c>
      <c r="V20" s="240">
        <f>MIN(-SUM(V$13:V19),U45)</f>
        <v>0</v>
      </c>
      <c r="W20" s="240">
        <f>MIN(-SUM(W$13:W19),V45)</f>
        <v>0</v>
      </c>
      <c r="X20" s="240">
        <f>MIN(-SUM(X$13:X19),W45)</f>
        <v>0</v>
      </c>
      <c r="Y20" s="240">
        <f>MIN(-SUM(Y$13:Y19),X45)</f>
        <v>0</v>
      </c>
      <c r="Z20" s="240">
        <f>MIN(-SUM(Z$13:Z19),Y45)</f>
        <v>0</v>
      </c>
      <c r="AA20" s="240">
        <f>MIN(-SUM(AA$13:AA19),Z45)</f>
        <v>0</v>
      </c>
      <c r="AB20" s="240">
        <f>MIN(-SUM(AB$13:AB19),AA45)</f>
        <v>0</v>
      </c>
      <c r="AD20" s="242">
        <f>MIN(-SUM(AD$13:AD19),$F20)</f>
        <v>0</v>
      </c>
      <c r="AE20" s="242">
        <f>MIN(-SUM(AE$13:AE19),AD45)</f>
        <v>0</v>
      </c>
      <c r="AF20" s="242">
        <f>MIN(-SUM(AF$13:AF19),AE45)</f>
        <v>0</v>
      </c>
      <c r="AG20" s="242">
        <f>MIN(-SUM(AG$13:AG19),AF45)</f>
        <v>0</v>
      </c>
      <c r="AH20" s="242">
        <f>MIN(-SUM(AH$13:AH19),AG45)</f>
        <v>0</v>
      </c>
      <c r="AI20" s="242">
        <f>MIN(-SUM(AI$13:AI19),AH45)</f>
        <v>0</v>
      </c>
      <c r="AJ20" s="242">
        <f>MIN(-SUM(AJ$13:AJ19),AI45)</f>
        <v>0</v>
      </c>
      <c r="AK20" s="242">
        <f>MIN(-SUM(AK$13:AK19),AJ45)</f>
        <v>0</v>
      </c>
      <c r="AL20" s="242">
        <f>MIN(-SUM(AL$13:AL19),AK45)</f>
        <v>0</v>
      </c>
      <c r="AM20" s="242">
        <f>MIN(-SUM(AM$13:AM19),AL45)</f>
        <v>0</v>
      </c>
      <c r="AN20" s="242">
        <f>MIN(-SUM(AN$13:AN19),AM45)</f>
        <v>0</v>
      </c>
      <c r="AO20" s="242">
        <f>MIN(-SUM(AO$13:AO19),AN45)</f>
        <v>0</v>
      </c>
      <c r="AP20" s="242">
        <f>MIN(-SUM(AP$13:AP19),AO45)</f>
        <v>0</v>
      </c>
      <c r="AQ20" s="242">
        <f>MIN(-SUM(AQ$13:AQ19),AP45)</f>
        <v>0</v>
      </c>
      <c r="AR20" s="242">
        <f>MIN(-SUM(AR$13:AR19),AQ45)</f>
        <v>0</v>
      </c>
      <c r="AS20" s="242">
        <f>MIN(-SUM(AS$13:AS19),AR45)</f>
        <v>0</v>
      </c>
      <c r="AT20" s="242">
        <f>MIN(-SUM(AT$13:AT19),AS45)</f>
        <v>0</v>
      </c>
      <c r="AU20" s="242">
        <f>MIN(-SUM(AU$13:AU19),AT45)</f>
        <v>0</v>
      </c>
      <c r="AV20" s="242">
        <f>MIN(-SUM(AV$13:AV19),AU45)</f>
        <v>0</v>
      </c>
      <c r="AW20" s="242">
        <f>MIN(-SUM(AW$13:AW19),AV45)</f>
        <v>0</v>
      </c>
      <c r="AX20" s="242">
        <f>MIN(-SUM(AX$13:AX19),AW45)</f>
        <v>0</v>
      </c>
      <c r="AY20" s="242">
        <f>MIN(-SUM(AY$13:AY19),AX45)</f>
        <v>0</v>
      </c>
      <c r="AZ20" s="242">
        <f>MIN(-SUM(AZ$13:AZ19),AY45)</f>
        <v>0</v>
      </c>
      <c r="BA20" s="242">
        <f>MIN(-SUM(BA$13:BA19),AZ45)</f>
        <v>0</v>
      </c>
      <c r="BB20" s="242">
        <f>MIN(-SUM(BB$13:BB19),BA45)</f>
        <v>0</v>
      </c>
      <c r="BC20" s="242">
        <f>MIN(-SUM(BC$13:BC19),BB45)</f>
        <v>0</v>
      </c>
      <c r="BD20" s="242">
        <f>MIN(-SUM(BD$13:BD19),BC45)</f>
        <v>0</v>
      </c>
      <c r="BE20" s="242">
        <f>MIN(-SUM(BE$13:BE19),BD45)</f>
        <v>0</v>
      </c>
      <c r="BF20" s="242">
        <f>MIN(-SUM(BF$13:BF19),BE45)</f>
        <v>0</v>
      </c>
      <c r="BG20" s="242">
        <f>MIN(-SUM(BG$13:BG19),BF45)</f>
        <v>0</v>
      </c>
      <c r="BH20" s="242">
        <f>MIN(-SUM(BH$13:BH19),BG45)</f>
        <v>0</v>
      </c>
      <c r="BI20" s="242">
        <f>MIN(-SUM(BI$13:BI19),BH45)</f>
        <v>0</v>
      </c>
      <c r="BJ20" s="242">
        <f>MIN(-SUM(BJ$13:BJ19),BI45)</f>
        <v>0</v>
      </c>
      <c r="BK20" s="242">
        <f>MIN(-SUM(BK$13:BK19),BJ45)</f>
        <v>0</v>
      </c>
      <c r="BL20" s="242">
        <f>MIN(-SUM(BL$13:BL19),BK45)</f>
        <v>0</v>
      </c>
      <c r="BM20" s="242">
        <f>MIN(-SUM(BM$13:BM19),BL45)</f>
        <v>0</v>
      </c>
      <c r="BN20" s="242">
        <f>MIN(-SUM(BN$13:BN19),BM45)</f>
        <v>0</v>
      </c>
      <c r="BO20" s="242">
        <f>MIN(-SUM(BO$13:BO19),BN45)</f>
        <v>0</v>
      </c>
      <c r="BP20" s="242">
        <f>MIN(-SUM(BP$13:BP19),BO45)</f>
        <v>0</v>
      </c>
      <c r="BQ20" s="242">
        <f>MIN(-SUM(BQ$13:BQ19),BP45)</f>
        <v>0</v>
      </c>
      <c r="BR20" s="242">
        <f>MIN(-SUM(BR$13:BR19),BQ45)</f>
        <v>0</v>
      </c>
      <c r="BS20" s="242">
        <f>MIN(-SUM(BS$13:BS19),BR45)</f>
        <v>0</v>
      </c>
      <c r="BT20" s="242">
        <f>MIN(-SUM(BT$13:BT19),BS45)</f>
        <v>0</v>
      </c>
      <c r="BU20" s="242">
        <f>MIN(-SUM(BU$13:BU19),BT45)</f>
        <v>0</v>
      </c>
      <c r="BV20" s="242">
        <f>MIN(-SUM(BV$13:BV19),BU45)</f>
        <v>0</v>
      </c>
      <c r="BW20" s="242">
        <f>MIN(-SUM(BW$13:BW19),BV45)</f>
        <v>0</v>
      </c>
      <c r="BX20" s="242">
        <f>MIN(-SUM(BX$13:BX19),BW45)</f>
        <v>0</v>
      </c>
      <c r="BY20" s="242">
        <f>MIN(-SUM(BY$13:BY19),BX45)</f>
        <v>0</v>
      </c>
      <c r="BZ20" s="242">
        <f>MIN(-SUM(BZ$13:BZ19),BY45)</f>
        <v>0</v>
      </c>
      <c r="CA20" s="242">
        <f>MIN(-SUM(CA$13:CA19),BZ45)</f>
        <v>0</v>
      </c>
      <c r="CB20" s="242">
        <f>MIN(-SUM(CB$13:CB19),CA45)</f>
        <v>0</v>
      </c>
      <c r="CC20" s="242">
        <f>MIN(-SUM(CC$13:CC19),CB45)</f>
        <v>0</v>
      </c>
      <c r="CD20" s="242">
        <f>MIN(-SUM(CD$13:CD19),CC45)</f>
        <v>0</v>
      </c>
      <c r="CE20" s="242">
        <f>MIN(-SUM(CE$13:CE19),CD45)</f>
        <v>0</v>
      </c>
      <c r="CF20" s="242">
        <f>MIN(-SUM(CF$13:CF19),CE45)</f>
        <v>0</v>
      </c>
      <c r="CG20" s="242">
        <f>MIN(-SUM(CG$13:CG19),CF45)</f>
        <v>0</v>
      </c>
      <c r="CH20" s="242">
        <f>MIN(-SUM(CH$13:CH19),CG45)</f>
        <v>0</v>
      </c>
      <c r="CI20" s="242">
        <f>MIN(-SUM(CI$13:CI19),CH45)</f>
        <v>0</v>
      </c>
      <c r="CJ20" s="242">
        <f>MIN(-SUM(CJ$13:CJ19),CI45)</f>
        <v>0</v>
      </c>
      <c r="CK20" s="242">
        <f>MIN(-SUM(CK$13:CK19),CJ45)</f>
        <v>0</v>
      </c>
      <c r="CL20" s="242">
        <f>MIN(-SUM(CL$13:CL19),CK45)</f>
        <v>0</v>
      </c>
      <c r="CM20" s="242">
        <f>MIN(-SUM(CM$13:CM19),CL45)</f>
        <v>0</v>
      </c>
      <c r="CN20" s="242">
        <f>MIN(-SUM(CN$13:CN19),CM45)</f>
        <v>0</v>
      </c>
      <c r="CO20" s="242">
        <f>MIN(-SUM(CO$13:CO19),CN45)</f>
        <v>0</v>
      </c>
      <c r="CP20" s="242">
        <f>MIN(-SUM(CP$13:CP19),CO45)</f>
        <v>0</v>
      </c>
      <c r="CQ20" s="242">
        <f>MIN(-SUM(CQ$13:CQ19),CP45)</f>
        <v>0</v>
      </c>
      <c r="CR20" s="242">
        <f>MIN(-SUM(CR$13:CR19),CQ45)</f>
        <v>0</v>
      </c>
      <c r="CS20" s="242">
        <f>MIN(-SUM(CS$13:CS19),CR45)</f>
        <v>0</v>
      </c>
      <c r="CT20" s="242">
        <f>MIN(-SUM(CT$13:CT19),CS45)</f>
        <v>0</v>
      </c>
      <c r="CU20" s="242">
        <f>MIN(-SUM(CU$13:CU19),CT45)</f>
        <v>0</v>
      </c>
      <c r="CV20" s="242">
        <f>MIN(-SUM(CV$13:CV19),CU45)</f>
        <v>0</v>
      </c>
      <c r="CW20" s="242">
        <f>MIN(-SUM(CW$13:CW19),CV45)</f>
        <v>0</v>
      </c>
      <c r="CX20" s="242">
        <f>MIN(-SUM(CX$13:CX19),CW45)</f>
        <v>0</v>
      </c>
      <c r="CY20" s="242">
        <f>MIN(-SUM(CY$13:CY19),CX45)</f>
        <v>0</v>
      </c>
      <c r="CZ20" s="242">
        <f>MIN(-SUM(CZ$13:CZ19),CY45)</f>
        <v>0</v>
      </c>
      <c r="DA20" s="242">
        <f>MIN(-SUM(DA$13:DA19),CZ45)</f>
        <v>0</v>
      </c>
      <c r="DB20" s="242">
        <f>MIN(-SUM(DB$13:DB19),DA45)</f>
        <v>0</v>
      </c>
      <c r="DC20" s="242">
        <f>MIN(-SUM(DC$13:DC19),DB45)</f>
        <v>0</v>
      </c>
      <c r="DD20" s="242">
        <f>MIN(-SUM(DD$13:DD19),DC45)</f>
        <v>0</v>
      </c>
      <c r="DE20" s="242">
        <f>MIN(-SUM(DE$13:DE19),DD45)</f>
        <v>0</v>
      </c>
      <c r="DF20" s="242">
        <f>MIN(-SUM(DF$13:DF19),DE45)</f>
        <v>0</v>
      </c>
      <c r="DG20" s="242">
        <f>MIN(-SUM(DG$13:DG19),DF45)</f>
        <v>0</v>
      </c>
      <c r="DH20" s="242">
        <f>MIN(-SUM(DH$13:DH19),DG45)</f>
        <v>0</v>
      </c>
      <c r="DI20" s="242">
        <f>MIN(-SUM(DI$13:DI19),DH45)</f>
        <v>0</v>
      </c>
      <c r="DJ20" s="242">
        <f>MIN(-SUM(DJ$13:DJ19),DI45)</f>
        <v>0</v>
      </c>
      <c r="DK20" s="242">
        <f>MIN(-SUM(DK$13:DK19),DJ45)</f>
        <v>0</v>
      </c>
      <c r="DL20" s="242">
        <f>MIN(-SUM(DL$13:DL19),DK45)</f>
        <v>0</v>
      </c>
      <c r="DM20" s="242">
        <f>MIN(-SUM(DM$13:DM19),DL45)</f>
        <v>0</v>
      </c>
      <c r="DN20" s="242">
        <f>MIN(-SUM(DN$13:DN19),DM45)</f>
        <v>0</v>
      </c>
      <c r="DO20" s="242">
        <f>MIN(-SUM(DO$13:DO19),DN45)</f>
        <v>0</v>
      </c>
      <c r="DP20" s="242">
        <f>MIN(-SUM(DP$13:DP19),DO45)</f>
        <v>0</v>
      </c>
      <c r="DQ20" s="242">
        <f>MIN(-SUM(DQ$13:DQ19),DP45)</f>
        <v>0</v>
      </c>
      <c r="DR20" s="242">
        <f>MIN(-SUM(DR$13:DR19),DQ45)</f>
        <v>0</v>
      </c>
      <c r="DS20" s="242">
        <f>MIN(-SUM(DS$13:DS19),DR45)</f>
        <v>0</v>
      </c>
      <c r="DT20" s="242">
        <f>MIN(-SUM(DT$13:DT19),DS45)</f>
        <v>0</v>
      </c>
      <c r="DU20" s="242">
        <f>MIN(-SUM(DU$13:DU19),DT45)</f>
        <v>0</v>
      </c>
      <c r="DV20" s="242">
        <f>MIN(-SUM(DV$13:DV19),DU45)</f>
        <v>0</v>
      </c>
      <c r="DW20" s="242">
        <f>MIN(-SUM(DW$13:DW19),DV45)</f>
        <v>0</v>
      </c>
      <c r="DX20" s="242">
        <f>MIN(-SUM(DX$13:DX19),DW45)</f>
        <v>0</v>
      </c>
      <c r="DY20" s="242">
        <f>MIN(-SUM(DY$13:DY19),DX45)</f>
        <v>0</v>
      </c>
      <c r="DZ20" s="242">
        <f>MIN(-SUM(DZ$13:DZ19),DY45)</f>
        <v>0</v>
      </c>
      <c r="EA20" s="242">
        <f>MIN(-SUM(EA$13:EA19),DZ45)</f>
        <v>0</v>
      </c>
      <c r="EB20" s="242">
        <f>MIN(-SUM(EB$13:EB19),EA45)</f>
        <v>0</v>
      </c>
      <c r="EC20" s="242">
        <f>MIN(-SUM(EC$13:EC19),EB45)</f>
        <v>0</v>
      </c>
      <c r="ED20" s="242">
        <f>MIN(-SUM(ED$13:ED19),EC45)</f>
        <v>0</v>
      </c>
      <c r="EE20" s="242">
        <f>MIN(-SUM(EE$13:EE19),ED45)</f>
        <v>0</v>
      </c>
      <c r="EF20" s="242">
        <f>MIN(-SUM(EF$13:EF19),EE45)</f>
        <v>0</v>
      </c>
      <c r="EG20" s="242">
        <f>MIN(-SUM(EG$13:EG19),EF45)</f>
        <v>0</v>
      </c>
      <c r="EH20" s="242">
        <f>MIN(-SUM(EH$13:EH19),EG45)</f>
        <v>0</v>
      </c>
      <c r="EI20" s="242">
        <f>MIN(-SUM(EI$13:EI19),EH45)</f>
        <v>0</v>
      </c>
      <c r="EJ20" s="242">
        <f>MIN(-SUM(EJ$13:EJ19),EI45)</f>
        <v>0</v>
      </c>
      <c r="EK20" s="242">
        <f>MIN(-SUM(EK$13:EK19),EJ45)</f>
        <v>0</v>
      </c>
      <c r="EL20" s="242">
        <f>MIN(-SUM(EL$13:EL19),EK45)</f>
        <v>0</v>
      </c>
      <c r="EM20" s="242">
        <f>MIN(-SUM(EM$13:EM19),EL45)</f>
        <v>0</v>
      </c>
      <c r="EN20" s="242">
        <f>MIN(-SUM(EN$13:EN19),EM45)</f>
        <v>0</v>
      </c>
      <c r="EO20" s="242">
        <f>MIN(-SUM(EO$13:EO19),EN45)</f>
        <v>0</v>
      </c>
      <c r="EP20" s="242">
        <f>MIN(-SUM(EP$13:EP19),EO45)</f>
        <v>0</v>
      </c>
      <c r="EQ20" s="242">
        <f>MIN(-SUM(EQ$13:EQ19),EP45)</f>
        <v>0</v>
      </c>
      <c r="ER20" s="242">
        <f>MIN(-SUM(ER$13:ER19),EQ45)</f>
        <v>0</v>
      </c>
      <c r="ES20" s="242">
        <f>MIN(-SUM(ES$13:ES19),ER45)</f>
        <v>0</v>
      </c>
      <c r="ET20" s="242">
        <f>MIN(-SUM(ET$13:ET19),ES45)</f>
        <v>0</v>
      </c>
      <c r="EU20" s="242">
        <f>MIN(-SUM(EU$13:EU19),ET45)</f>
        <v>0</v>
      </c>
      <c r="EV20" s="242">
        <f>MIN(-SUM(EV$13:EV19),EU45)</f>
        <v>0</v>
      </c>
      <c r="EW20" s="242">
        <f>MIN(-SUM(EW$13:EW19),EV45)</f>
        <v>0</v>
      </c>
      <c r="EX20" s="242">
        <f>MIN(-SUM(EX$13:EX19),EW45)</f>
        <v>0</v>
      </c>
      <c r="EY20" s="242">
        <f>MIN(-SUM(EY$13:EY19),EX45)</f>
        <v>0</v>
      </c>
      <c r="EZ20" s="242">
        <f>MIN(-SUM(EZ$13:EZ19),EY45)</f>
        <v>0</v>
      </c>
      <c r="FA20" s="242">
        <f>MIN(-SUM(FA$13:FA19),EZ45)</f>
        <v>0</v>
      </c>
      <c r="FB20" s="242">
        <f>MIN(-SUM(FB$13:FB19),FA45)</f>
        <v>0</v>
      </c>
      <c r="FC20" s="242">
        <f>MIN(-SUM(FC$13:FC19),FB45)</f>
        <v>0</v>
      </c>
      <c r="FD20" s="242">
        <f>MIN(-SUM(FD$13:FD19),FC45)</f>
        <v>0</v>
      </c>
      <c r="FE20" s="242">
        <f>MIN(-SUM(FE$13:FE19),FD45)</f>
        <v>0</v>
      </c>
      <c r="FF20" s="242">
        <f>MIN(-SUM(FF$13:FF19),FE45)</f>
        <v>0</v>
      </c>
      <c r="FG20" s="242">
        <f>MIN(-SUM(FG$13:FG19),FF45)</f>
        <v>0</v>
      </c>
      <c r="FH20" s="242">
        <f>MIN(-SUM(FH$13:FH19),FG45)</f>
        <v>0</v>
      </c>
      <c r="FI20" s="242">
        <f>MIN(-SUM(FI$13:FI19),FH45)</f>
        <v>0</v>
      </c>
      <c r="FJ20" s="242">
        <f>MIN(-SUM(FJ$13:FJ19),FI45)</f>
        <v>0</v>
      </c>
      <c r="FK20" s="242">
        <f>MIN(-SUM(FK$13:FK19),FJ45)</f>
        <v>0</v>
      </c>
      <c r="FL20" s="242">
        <f>MIN(-SUM(FL$13:FL19),FK45)</f>
        <v>0</v>
      </c>
      <c r="FM20" s="242">
        <f>MIN(-SUM(FM$13:FM19),FL45)</f>
        <v>0</v>
      </c>
      <c r="FN20" s="242">
        <f>MIN(-SUM(FN$13:FN19),FM45)</f>
        <v>0</v>
      </c>
      <c r="FO20" s="242">
        <f>MIN(-SUM(FO$13:FO19),FN45)</f>
        <v>0</v>
      </c>
      <c r="FP20" s="242">
        <f>MIN(-SUM(FP$13:FP19),FO45)</f>
        <v>0</v>
      </c>
      <c r="FQ20" s="242">
        <f>MIN(-SUM(FQ$13:FQ19),FP45)</f>
        <v>0</v>
      </c>
      <c r="FR20" s="242">
        <f>MIN(-SUM(FR$13:FR19),FQ45)</f>
        <v>0</v>
      </c>
      <c r="FS20" s="242">
        <f>MIN(-SUM(FS$13:FS19),FR45)</f>
        <v>0</v>
      </c>
      <c r="FT20" s="242">
        <f>MIN(-SUM(FT$13:FT19),FS45)</f>
        <v>0</v>
      </c>
      <c r="FU20" s="242">
        <f>MIN(-SUM(FU$13:FU19),FT45)</f>
        <v>0</v>
      </c>
      <c r="FV20" s="242">
        <f>MIN(-SUM(FV$13:FV19),FU45)</f>
        <v>0</v>
      </c>
      <c r="FW20" s="242">
        <f>MIN(-SUM(FW$13:FW19),FV45)</f>
        <v>0</v>
      </c>
      <c r="FX20" s="242">
        <f>MIN(-SUM(FX$13:FX19),FW45)</f>
        <v>0</v>
      </c>
      <c r="FY20" s="242">
        <f>MIN(-SUM(FY$13:FY19),FX45)</f>
        <v>0</v>
      </c>
      <c r="FZ20" s="242">
        <f>MIN(-SUM(FZ$13:FZ19),FY45)</f>
        <v>0</v>
      </c>
      <c r="GA20" s="242">
        <f>MIN(-SUM(GA$13:GA19),FZ45)</f>
        <v>0</v>
      </c>
      <c r="GB20" s="242">
        <f>MIN(-SUM(GB$13:GB19),GA45)</f>
        <v>0</v>
      </c>
      <c r="GC20" s="242">
        <f>MIN(-SUM(GC$13:GC19),GB45)</f>
        <v>0</v>
      </c>
      <c r="GD20" s="242">
        <f>MIN(-SUM(GD$13:GD19),GC45)</f>
        <v>0</v>
      </c>
      <c r="GE20" s="242">
        <f>MIN(-SUM(GE$13:GE19),GD45)</f>
        <v>0</v>
      </c>
      <c r="GF20" s="242">
        <f>MIN(-SUM(GF$13:GF19),GE45)</f>
        <v>0</v>
      </c>
      <c r="GG20" s="242">
        <f>MIN(-SUM(GG$13:GG19),GF45)</f>
        <v>0</v>
      </c>
      <c r="GH20" s="242">
        <f>MIN(-SUM(GH$13:GH19),GG45)</f>
        <v>0</v>
      </c>
      <c r="GI20" s="242">
        <f>MIN(-SUM(GI$13:GI19),GH45)</f>
        <v>0</v>
      </c>
      <c r="GJ20" s="242">
        <f>MIN(-SUM(GJ$13:GJ19),GI45)</f>
        <v>0</v>
      </c>
      <c r="GK20" s="242">
        <f>MIN(-SUM(GK$13:GK19),GJ45)</f>
        <v>0</v>
      </c>
      <c r="GL20" s="242">
        <f>MIN(-SUM(GL$13:GL19),GK45)</f>
        <v>0</v>
      </c>
      <c r="GM20" s="242">
        <f>MIN(-SUM(GM$13:GM19),GL45)</f>
        <v>0</v>
      </c>
      <c r="GN20" s="242">
        <f>MIN(-SUM(GN$13:GN19),GM45)</f>
        <v>0</v>
      </c>
      <c r="GO20" s="242">
        <f>MIN(-SUM(GO$13:GO19),GN45)</f>
        <v>0</v>
      </c>
      <c r="GP20" s="242">
        <f>MIN(-SUM(GP$13:GP19),GO45)</f>
        <v>0</v>
      </c>
      <c r="GQ20" s="242">
        <f>MIN(-SUM(GQ$13:GQ19),GP45)</f>
        <v>0</v>
      </c>
      <c r="GR20" s="242">
        <f>MIN(-SUM(GR$13:GR19),GQ45)</f>
        <v>0</v>
      </c>
      <c r="GS20" s="242">
        <f>MIN(-SUM(GS$13:GS19),GR45)</f>
        <v>0</v>
      </c>
      <c r="GT20" s="242">
        <f>MIN(-SUM(GT$13:GT19),GS45)</f>
        <v>0</v>
      </c>
      <c r="GU20" s="242">
        <f>MIN(-SUM(GU$13:GU19),GT45)</f>
        <v>0</v>
      </c>
      <c r="GV20" s="242">
        <f>MIN(-SUM(GV$13:GV19),GU45)</f>
        <v>0</v>
      </c>
      <c r="GW20" s="242">
        <f>MIN(-SUM(GW$13:GW19),GV45)</f>
        <v>0</v>
      </c>
      <c r="GX20" s="242">
        <f>MIN(-SUM(GX$13:GX19),GW45)</f>
        <v>0</v>
      </c>
      <c r="GY20" s="242">
        <f>MIN(-SUM(GY$13:GY19),GX45)</f>
        <v>0</v>
      </c>
      <c r="GZ20" s="242">
        <f>MIN(-SUM(GZ$13:GZ19),GY45)</f>
        <v>0</v>
      </c>
      <c r="HA20" s="242">
        <f>MIN(-SUM(HA$13:HA19),GZ45)</f>
        <v>0</v>
      </c>
    </row>
    <row r="21" spans="1:209" x14ac:dyDescent="0.2">
      <c r="A21" s="19" t="s">
        <v>309</v>
      </c>
      <c r="C21" s="262">
        <f t="shared" si="17"/>
        <v>5</v>
      </c>
      <c r="D21" s="817" t="str">
        <v>TIF Loan - Upfront</v>
      </c>
      <c r="E21" s="974" t="str">
        <f>_xlfn.XLOOKUP($D21,'Capital Sources'!$C$17:$C$54,'Capital Sources'!$E$17:$E$54)</f>
        <v>Short Term/Reimbursable Debt</v>
      </c>
      <c r="F21" s="818">
        <f>_xlfn.XLOOKUP($D21,'Capital Sources'!$C$17:$C$54,'Capital Sources'!$D$17:$D$54)</f>
        <v>0</v>
      </c>
      <c r="G21" s="660" t="e">
        <f t="shared" si="16"/>
        <v>#DIV/0!</v>
      </c>
      <c r="H21" s="819">
        <f>IFERROR(IF(D21=0,"",_xlfn.XLOOKUP($D21,'Capital Sources'!$C$36:$C$54,'Capital Sources'!$M$36:$M$54)),"")</f>
        <v>0</v>
      </c>
      <c r="I21" s="820">
        <f>IFERROR(IF(E21=0,"",_xlfn.XLOOKUP($D21,'Capital Sources'!$C$36:$C$54,'Capital Sources'!$R$36:$R$54)),"")</f>
        <v>0</v>
      </c>
      <c r="J21" s="821" t="str">
        <f>IFERROR(IF(F21=0,"",_xlfn.XLOOKUP($D21,'Capital Sources'!$C$36:$C$54,'Capital Sources'!$S$36:$S$54)),"")</f>
        <v/>
      </c>
      <c r="K21" s="821" t="str">
        <f>IFERROR(IF(G21=0,"",_xlfn.XLOOKUP($D21,'Capital Sources'!$C$36:$C$54,'Capital Sources'!$N$36:$N$54)),"")</f>
        <v/>
      </c>
      <c r="L21" s="821" t="str">
        <f>IFERROR(IF(H21=0,"",_xlfn.XLOOKUP($D21,'Capital Sources'!$C$36:$C$54,'Capital Sources'!$P$36:$P$54)),"")</f>
        <v/>
      </c>
      <c r="N21" s="240">
        <f>MIN(-SUM(N$13:N20),F21)</f>
        <v>0</v>
      </c>
      <c r="O21" s="240">
        <f>MIN(-SUM(O$13:O20),N46)</f>
        <v>0</v>
      </c>
      <c r="P21" s="240">
        <f>MIN(-SUM(P$13:P20),O46)</f>
        <v>0</v>
      </c>
      <c r="Q21" s="240">
        <f>MIN(-SUM(Q$13:Q20),P46)</f>
        <v>0</v>
      </c>
      <c r="R21" s="240">
        <f>MIN(-SUM(R$13:R20),Q46)</f>
        <v>0</v>
      </c>
      <c r="S21" s="240">
        <f>MIN(-SUM(S$13:S20),R46)</f>
        <v>0</v>
      </c>
      <c r="T21" s="240">
        <f>MIN(-SUM(T$13:T20),S46)</f>
        <v>0</v>
      </c>
      <c r="U21" s="240">
        <f>MIN(-SUM(U$13:U20),T46)</f>
        <v>0</v>
      </c>
      <c r="V21" s="240">
        <f>MIN(-SUM(V$13:V20),U46)</f>
        <v>0</v>
      </c>
      <c r="W21" s="240">
        <f>MIN(-SUM(W$13:W20),V46)</f>
        <v>0</v>
      </c>
      <c r="X21" s="240">
        <f>MIN(-SUM(X$13:X20),W46)</f>
        <v>0</v>
      </c>
      <c r="Y21" s="240">
        <f>MIN(-SUM(Y$13:Y20),X46)</f>
        <v>0</v>
      </c>
      <c r="Z21" s="240">
        <f>MIN(-SUM(Z$13:Z20),Y46)</f>
        <v>0</v>
      </c>
      <c r="AA21" s="240">
        <f>MIN(-SUM(AA$13:AA20),Z46)</f>
        <v>0</v>
      </c>
      <c r="AB21" s="240">
        <f>MIN(-SUM(AB$13:AB20),AA46)</f>
        <v>0</v>
      </c>
      <c r="AD21" s="242">
        <f>MIN(-SUM(AD$13:AD20),$F21)</f>
        <v>0</v>
      </c>
      <c r="AE21" s="242">
        <f>MIN(-SUM(AE$13:AE20),AD46)</f>
        <v>0</v>
      </c>
      <c r="AF21" s="242">
        <f>MIN(-SUM(AF$13:AF20),AE46)</f>
        <v>0</v>
      </c>
      <c r="AG21" s="242">
        <f>MIN(-SUM(AG$13:AG20),AF46)</f>
        <v>0</v>
      </c>
      <c r="AH21" s="242">
        <f>MIN(-SUM(AH$13:AH20),AG46)</f>
        <v>0</v>
      </c>
      <c r="AI21" s="242">
        <f>MIN(-SUM(AI$13:AI20),AH46)</f>
        <v>0</v>
      </c>
      <c r="AJ21" s="242">
        <f>MIN(-SUM(AJ$13:AJ20),AI46)</f>
        <v>0</v>
      </c>
      <c r="AK21" s="242">
        <f>MIN(-SUM(AK$13:AK20),AJ46)</f>
        <v>0</v>
      </c>
      <c r="AL21" s="242">
        <f>MIN(-SUM(AL$13:AL20),AK46)</f>
        <v>0</v>
      </c>
      <c r="AM21" s="242">
        <f>MIN(-SUM(AM$13:AM20),AL46)</f>
        <v>0</v>
      </c>
      <c r="AN21" s="242">
        <f>MIN(-SUM(AN$13:AN20),AM46)</f>
        <v>0</v>
      </c>
      <c r="AO21" s="242">
        <f>MIN(-SUM(AO$13:AO20),AN46)</f>
        <v>0</v>
      </c>
      <c r="AP21" s="242">
        <f>MIN(-SUM(AP$13:AP20),AO46)</f>
        <v>0</v>
      </c>
      <c r="AQ21" s="242">
        <f>MIN(-SUM(AQ$13:AQ20),AP46)</f>
        <v>0</v>
      </c>
      <c r="AR21" s="242">
        <f>MIN(-SUM(AR$13:AR20),AQ46)</f>
        <v>0</v>
      </c>
      <c r="AS21" s="242">
        <f>MIN(-SUM(AS$13:AS20),AR46)</f>
        <v>0</v>
      </c>
      <c r="AT21" s="242">
        <f>MIN(-SUM(AT$13:AT20),AS46)</f>
        <v>0</v>
      </c>
      <c r="AU21" s="242">
        <f>MIN(-SUM(AU$13:AU20),AT46)</f>
        <v>0</v>
      </c>
      <c r="AV21" s="242">
        <f>MIN(-SUM(AV$13:AV20),AU46)</f>
        <v>0</v>
      </c>
      <c r="AW21" s="242">
        <f>MIN(-SUM(AW$13:AW20),AV46)</f>
        <v>0</v>
      </c>
      <c r="AX21" s="242">
        <f>MIN(-SUM(AX$13:AX20),AW46)</f>
        <v>0</v>
      </c>
      <c r="AY21" s="242">
        <f>MIN(-SUM(AY$13:AY20),AX46)</f>
        <v>0</v>
      </c>
      <c r="AZ21" s="242">
        <f>MIN(-SUM(AZ$13:AZ20),AY46)</f>
        <v>0</v>
      </c>
      <c r="BA21" s="242">
        <f>MIN(-SUM(BA$13:BA20),AZ46)</f>
        <v>0</v>
      </c>
      <c r="BB21" s="242">
        <f>MIN(-SUM(BB$13:BB20),BA46)</f>
        <v>0</v>
      </c>
      <c r="BC21" s="242">
        <f>MIN(-SUM(BC$13:BC20),BB46)</f>
        <v>0</v>
      </c>
      <c r="BD21" s="242">
        <f>MIN(-SUM(BD$13:BD20),BC46)</f>
        <v>0</v>
      </c>
      <c r="BE21" s="242">
        <f>MIN(-SUM(BE$13:BE20),BD46)</f>
        <v>0</v>
      </c>
      <c r="BF21" s="242">
        <f>MIN(-SUM(BF$13:BF20),BE46)</f>
        <v>0</v>
      </c>
      <c r="BG21" s="242">
        <f>MIN(-SUM(BG$13:BG20),BF46)</f>
        <v>0</v>
      </c>
      <c r="BH21" s="242">
        <f>MIN(-SUM(BH$13:BH20),BG46)</f>
        <v>0</v>
      </c>
      <c r="BI21" s="242">
        <f>MIN(-SUM(BI$13:BI20),BH46)</f>
        <v>0</v>
      </c>
      <c r="BJ21" s="242">
        <f>MIN(-SUM(BJ$13:BJ20),BI46)</f>
        <v>0</v>
      </c>
      <c r="BK21" s="242">
        <f>MIN(-SUM(BK$13:BK20),BJ46)</f>
        <v>0</v>
      </c>
      <c r="BL21" s="242">
        <f>MIN(-SUM(BL$13:BL20),BK46)</f>
        <v>0</v>
      </c>
      <c r="BM21" s="242">
        <f>MIN(-SUM(BM$13:BM20),BL46)</f>
        <v>0</v>
      </c>
      <c r="BN21" s="242">
        <f>MIN(-SUM(BN$13:BN20),BM46)</f>
        <v>0</v>
      </c>
      <c r="BO21" s="242">
        <f>MIN(-SUM(BO$13:BO20),BN46)</f>
        <v>0</v>
      </c>
      <c r="BP21" s="242">
        <f>MIN(-SUM(BP$13:BP20),BO46)</f>
        <v>0</v>
      </c>
      <c r="BQ21" s="242">
        <f>MIN(-SUM(BQ$13:BQ20),BP46)</f>
        <v>0</v>
      </c>
      <c r="BR21" s="242">
        <f>MIN(-SUM(BR$13:BR20),BQ46)</f>
        <v>0</v>
      </c>
      <c r="BS21" s="242">
        <f>MIN(-SUM(BS$13:BS20),BR46)</f>
        <v>0</v>
      </c>
      <c r="BT21" s="242">
        <f>MIN(-SUM(BT$13:BT20),BS46)</f>
        <v>0</v>
      </c>
      <c r="BU21" s="242">
        <f>MIN(-SUM(BU$13:BU20),BT46)</f>
        <v>0</v>
      </c>
      <c r="BV21" s="242">
        <f>MIN(-SUM(BV$13:BV20),BU46)</f>
        <v>0</v>
      </c>
      <c r="BW21" s="242">
        <f>MIN(-SUM(BW$13:BW20),BV46)</f>
        <v>0</v>
      </c>
      <c r="BX21" s="242">
        <f>MIN(-SUM(BX$13:BX20),BW46)</f>
        <v>0</v>
      </c>
      <c r="BY21" s="242">
        <f>MIN(-SUM(BY$13:BY20),BX46)</f>
        <v>0</v>
      </c>
      <c r="BZ21" s="242">
        <f>MIN(-SUM(BZ$13:BZ20),BY46)</f>
        <v>0</v>
      </c>
      <c r="CA21" s="242">
        <f>MIN(-SUM(CA$13:CA20),BZ46)</f>
        <v>0</v>
      </c>
      <c r="CB21" s="242">
        <f>MIN(-SUM(CB$13:CB20),CA46)</f>
        <v>0</v>
      </c>
      <c r="CC21" s="242">
        <f>MIN(-SUM(CC$13:CC20),CB46)</f>
        <v>0</v>
      </c>
      <c r="CD21" s="242">
        <f>MIN(-SUM(CD$13:CD20),CC46)</f>
        <v>0</v>
      </c>
      <c r="CE21" s="242">
        <f>MIN(-SUM(CE$13:CE20),CD46)</f>
        <v>0</v>
      </c>
      <c r="CF21" s="242">
        <f>MIN(-SUM(CF$13:CF20),CE46)</f>
        <v>0</v>
      </c>
      <c r="CG21" s="242">
        <f>MIN(-SUM(CG$13:CG20),CF46)</f>
        <v>0</v>
      </c>
      <c r="CH21" s="242">
        <f>MIN(-SUM(CH$13:CH20),CG46)</f>
        <v>0</v>
      </c>
      <c r="CI21" s="242">
        <f>MIN(-SUM(CI$13:CI20),CH46)</f>
        <v>0</v>
      </c>
      <c r="CJ21" s="242">
        <f>MIN(-SUM(CJ$13:CJ20),CI46)</f>
        <v>0</v>
      </c>
      <c r="CK21" s="242">
        <f>MIN(-SUM(CK$13:CK20),CJ46)</f>
        <v>0</v>
      </c>
      <c r="CL21" s="242">
        <f>MIN(-SUM(CL$13:CL20),CK46)</f>
        <v>0</v>
      </c>
      <c r="CM21" s="242">
        <f>MIN(-SUM(CM$13:CM20),CL46)</f>
        <v>0</v>
      </c>
      <c r="CN21" s="242">
        <f>MIN(-SUM(CN$13:CN20),CM46)</f>
        <v>0</v>
      </c>
      <c r="CO21" s="242">
        <f>MIN(-SUM(CO$13:CO20),CN46)</f>
        <v>0</v>
      </c>
      <c r="CP21" s="242">
        <f>MIN(-SUM(CP$13:CP20),CO46)</f>
        <v>0</v>
      </c>
      <c r="CQ21" s="242">
        <f>MIN(-SUM(CQ$13:CQ20),CP46)</f>
        <v>0</v>
      </c>
      <c r="CR21" s="242">
        <f>MIN(-SUM(CR$13:CR20),CQ46)</f>
        <v>0</v>
      </c>
      <c r="CS21" s="242">
        <f>MIN(-SUM(CS$13:CS20),CR46)</f>
        <v>0</v>
      </c>
      <c r="CT21" s="242">
        <f>MIN(-SUM(CT$13:CT20),CS46)</f>
        <v>0</v>
      </c>
      <c r="CU21" s="242">
        <f>MIN(-SUM(CU$13:CU20),CT46)</f>
        <v>0</v>
      </c>
      <c r="CV21" s="242">
        <f>MIN(-SUM(CV$13:CV20),CU46)</f>
        <v>0</v>
      </c>
      <c r="CW21" s="242">
        <f>MIN(-SUM(CW$13:CW20),CV46)</f>
        <v>0</v>
      </c>
      <c r="CX21" s="242">
        <f>MIN(-SUM(CX$13:CX20),CW46)</f>
        <v>0</v>
      </c>
      <c r="CY21" s="242">
        <f>MIN(-SUM(CY$13:CY20),CX46)</f>
        <v>0</v>
      </c>
      <c r="CZ21" s="242">
        <f>MIN(-SUM(CZ$13:CZ20),CY46)</f>
        <v>0</v>
      </c>
      <c r="DA21" s="242">
        <f>MIN(-SUM(DA$13:DA20),CZ46)</f>
        <v>0</v>
      </c>
      <c r="DB21" s="242">
        <f>MIN(-SUM(DB$13:DB20),DA46)</f>
        <v>0</v>
      </c>
      <c r="DC21" s="242">
        <f>MIN(-SUM(DC$13:DC20),DB46)</f>
        <v>0</v>
      </c>
      <c r="DD21" s="242">
        <f>MIN(-SUM(DD$13:DD20),DC46)</f>
        <v>0</v>
      </c>
      <c r="DE21" s="242">
        <f>MIN(-SUM(DE$13:DE20),DD46)</f>
        <v>0</v>
      </c>
      <c r="DF21" s="242">
        <f>MIN(-SUM(DF$13:DF20),DE46)</f>
        <v>0</v>
      </c>
      <c r="DG21" s="242">
        <f>MIN(-SUM(DG$13:DG20),DF46)</f>
        <v>0</v>
      </c>
      <c r="DH21" s="242">
        <f>MIN(-SUM(DH$13:DH20),DG46)</f>
        <v>0</v>
      </c>
      <c r="DI21" s="242">
        <f>MIN(-SUM(DI$13:DI20),DH46)</f>
        <v>0</v>
      </c>
      <c r="DJ21" s="242">
        <f>MIN(-SUM(DJ$13:DJ20),DI46)</f>
        <v>0</v>
      </c>
      <c r="DK21" s="242">
        <f>MIN(-SUM(DK$13:DK20),DJ46)</f>
        <v>0</v>
      </c>
      <c r="DL21" s="242">
        <f>MIN(-SUM(DL$13:DL20),DK46)</f>
        <v>0</v>
      </c>
      <c r="DM21" s="242">
        <f>MIN(-SUM(DM$13:DM20),DL46)</f>
        <v>0</v>
      </c>
      <c r="DN21" s="242">
        <f>MIN(-SUM(DN$13:DN20),DM46)</f>
        <v>0</v>
      </c>
      <c r="DO21" s="242">
        <f>MIN(-SUM(DO$13:DO20),DN46)</f>
        <v>0</v>
      </c>
      <c r="DP21" s="242">
        <f>MIN(-SUM(DP$13:DP20),DO46)</f>
        <v>0</v>
      </c>
      <c r="DQ21" s="242">
        <f>MIN(-SUM(DQ$13:DQ20),DP46)</f>
        <v>0</v>
      </c>
      <c r="DR21" s="242">
        <f>MIN(-SUM(DR$13:DR20),DQ46)</f>
        <v>0</v>
      </c>
      <c r="DS21" s="242">
        <f>MIN(-SUM(DS$13:DS20),DR46)</f>
        <v>0</v>
      </c>
      <c r="DT21" s="242">
        <f>MIN(-SUM(DT$13:DT20),DS46)</f>
        <v>0</v>
      </c>
      <c r="DU21" s="242">
        <f>MIN(-SUM(DU$13:DU20),DT46)</f>
        <v>0</v>
      </c>
      <c r="DV21" s="242">
        <f>MIN(-SUM(DV$13:DV20),DU46)</f>
        <v>0</v>
      </c>
      <c r="DW21" s="242">
        <f>MIN(-SUM(DW$13:DW20),DV46)</f>
        <v>0</v>
      </c>
      <c r="DX21" s="242">
        <f>MIN(-SUM(DX$13:DX20),DW46)</f>
        <v>0</v>
      </c>
      <c r="DY21" s="242">
        <f>MIN(-SUM(DY$13:DY20),DX46)</f>
        <v>0</v>
      </c>
      <c r="DZ21" s="242">
        <f>MIN(-SUM(DZ$13:DZ20),DY46)</f>
        <v>0</v>
      </c>
      <c r="EA21" s="242">
        <f>MIN(-SUM(EA$13:EA20),DZ46)</f>
        <v>0</v>
      </c>
      <c r="EB21" s="242">
        <f>MIN(-SUM(EB$13:EB20),EA46)</f>
        <v>0</v>
      </c>
      <c r="EC21" s="242">
        <f>MIN(-SUM(EC$13:EC20),EB46)</f>
        <v>0</v>
      </c>
      <c r="ED21" s="242">
        <f>MIN(-SUM(ED$13:ED20),EC46)</f>
        <v>0</v>
      </c>
      <c r="EE21" s="242">
        <f>MIN(-SUM(EE$13:EE20),ED46)</f>
        <v>0</v>
      </c>
      <c r="EF21" s="242">
        <f>MIN(-SUM(EF$13:EF20),EE46)</f>
        <v>0</v>
      </c>
      <c r="EG21" s="242">
        <f>MIN(-SUM(EG$13:EG20),EF46)</f>
        <v>0</v>
      </c>
      <c r="EH21" s="242">
        <f>MIN(-SUM(EH$13:EH20),EG46)</f>
        <v>0</v>
      </c>
      <c r="EI21" s="242">
        <f>MIN(-SUM(EI$13:EI20),EH46)</f>
        <v>0</v>
      </c>
      <c r="EJ21" s="242">
        <f>MIN(-SUM(EJ$13:EJ20),EI46)</f>
        <v>0</v>
      </c>
      <c r="EK21" s="242">
        <f>MIN(-SUM(EK$13:EK20),EJ46)</f>
        <v>0</v>
      </c>
      <c r="EL21" s="242">
        <f>MIN(-SUM(EL$13:EL20),EK46)</f>
        <v>0</v>
      </c>
      <c r="EM21" s="242">
        <f>MIN(-SUM(EM$13:EM20),EL46)</f>
        <v>0</v>
      </c>
      <c r="EN21" s="242">
        <f>MIN(-SUM(EN$13:EN20),EM46)</f>
        <v>0</v>
      </c>
      <c r="EO21" s="242">
        <f>MIN(-SUM(EO$13:EO20),EN46)</f>
        <v>0</v>
      </c>
      <c r="EP21" s="242">
        <f>MIN(-SUM(EP$13:EP20),EO46)</f>
        <v>0</v>
      </c>
      <c r="EQ21" s="242">
        <f>MIN(-SUM(EQ$13:EQ20),EP46)</f>
        <v>0</v>
      </c>
      <c r="ER21" s="242">
        <f>MIN(-SUM(ER$13:ER20),EQ46)</f>
        <v>0</v>
      </c>
      <c r="ES21" s="242">
        <f>MIN(-SUM(ES$13:ES20),ER46)</f>
        <v>0</v>
      </c>
      <c r="ET21" s="242">
        <f>MIN(-SUM(ET$13:ET20),ES46)</f>
        <v>0</v>
      </c>
      <c r="EU21" s="242">
        <f>MIN(-SUM(EU$13:EU20),ET46)</f>
        <v>0</v>
      </c>
      <c r="EV21" s="242">
        <f>MIN(-SUM(EV$13:EV20),EU46)</f>
        <v>0</v>
      </c>
      <c r="EW21" s="242">
        <f>MIN(-SUM(EW$13:EW20),EV46)</f>
        <v>0</v>
      </c>
      <c r="EX21" s="242">
        <f>MIN(-SUM(EX$13:EX20),EW46)</f>
        <v>0</v>
      </c>
      <c r="EY21" s="242">
        <f>MIN(-SUM(EY$13:EY20),EX46)</f>
        <v>0</v>
      </c>
      <c r="EZ21" s="242">
        <f>MIN(-SUM(EZ$13:EZ20),EY46)</f>
        <v>0</v>
      </c>
      <c r="FA21" s="242">
        <f>MIN(-SUM(FA$13:FA20),EZ46)</f>
        <v>0</v>
      </c>
      <c r="FB21" s="242">
        <f>MIN(-SUM(FB$13:FB20),FA46)</f>
        <v>0</v>
      </c>
      <c r="FC21" s="242">
        <f>MIN(-SUM(FC$13:FC20),FB46)</f>
        <v>0</v>
      </c>
      <c r="FD21" s="242">
        <f>MIN(-SUM(FD$13:FD20),FC46)</f>
        <v>0</v>
      </c>
      <c r="FE21" s="242">
        <f>MIN(-SUM(FE$13:FE20),FD46)</f>
        <v>0</v>
      </c>
      <c r="FF21" s="242">
        <f>MIN(-SUM(FF$13:FF20),FE46)</f>
        <v>0</v>
      </c>
      <c r="FG21" s="242">
        <f>MIN(-SUM(FG$13:FG20),FF46)</f>
        <v>0</v>
      </c>
      <c r="FH21" s="242">
        <f>MIN(-SUM(FH$13:FH20),FG46)</f>
        <v>0</v>
      </c>
      <c r="FI21" s="242">
        <f>MIN(-SUM(FI$13:FI20),FH46)</f>
        <v>0</v>
      </c>
      <c r="FJ21" s="242">
        <f>MIN(-SUM(FJ$13:FJ20),FI46)</f>
        <v>0</v>
      </c>
      <c r="FK21" s="242">
        <f>MIN(-SUM(FK$13:FK20),FJ46)</f>
        <v>0</v>
      </c>
      <c r="FL21" s="242">
        <f>MIN(-SUM(FL$13:FL20),FK46)</f>
        <v>0</v>
      </c>
      <c r="FM21" s="242">
        <f>MIN(-SUM(FM$13:FM20),FL46)</f>
        <v>0</v>
      </c>
      <c r="FN21" s="242">
        <f>MIN(-SUM(FN$13:FN20),FM46)</f>
        <v>0</v>
      </c>
      <c r="FO21" s="242">
        <f>MIN(-SUM(FO$13:FO20),FN46)</f>
        <v>0</v>
      </c>
      <c r="FP21" s="242">
        <f>MIN(-SUM(FP$13:FP20),FO46)</f>
        <v>0</v>
      </c>
      <c r="FQ21" s="242">
        <f>MIN(-SUM(FQ$13:FQ20),FP46)</f>
        <v>0</v>
      </c>
      <c r="FR21" s="242">
        <f>MIN(-SUM(FR$13:FR20),FQ46)</f>
        <v>0</v>
      </c>
      <c r="FS21" s="242">
        <f>MIN(-SUM(FS$13:FS20),FR46)</f>
        <v>0</v>
      </c>
      <c r="FT21" s="242">
        <f>MIN(-SUM(FT$13:FT20),FS46)</f>
        <v>0</v>
      </c>
      <c r="FU21" s="242">
        <f>MIN(-SUM(FU$13:FU20),FT46)</f>
        <v>0</v>
      </c>
      <c r="FV21" s="242">
        <f>MIN(-SUM(FV$13:FV20),FU46)</f>
        <v>0</v>
      </c>
      <c r="FW21" s="242">
        <f>MIN(-SUM(FW$13:FW20),FV46)</f>
        <v>0</v>
      </c>
      <c r="FX21" s="242">
        <f>MIN(-SUM(FX$13:FX20),FW46)</f>
        <v>0</v>
      </c>
      <c r="FY21" s="242">
        <f>MIN(-SUM(FY$13:FY20),FX46)</f>
        <v>0</v>
      </c>
      <c r="FZ21" s="242">
        <f>MIN(-SUM(FZ$13:FZ20),FY46)</f>
        <v>0</v>
      </c>
      <c r="GA21" s="242">
        <f>MIN(-SUM(GA$13:GA20),FZ46)</f>
        <v>0</v>
      </c>
      <c r="GB21" s="242">
        <f>MIN(-SUM(GB$13:GB20),GA46)</f>
        <v>0</v>
      </c>
      <c r="GC21" s="242">
        <f>MIN(-SUM(GC$13:GC20),GB46)</f>
        <v>0</v>
      </c>
      <c r="GD21" s="242">
        <f>MIN(-SUM(GD$13:GD20),GC46)</f>
        <v>0</v>
      </c>
      <c r="GE21" s="242">
        <f>MIN(-SUM(GE$13:GE20),GD46)</f>
        <v>0</v>
      </c>
      <c r="GF21" s="242">
        <f>MIN(-SUM(GF$13:GF20),GE46)</f>
        <v>0</v>
      </c>
      <c r="GG21" s="242">
        <f>MIN(-SUM(GG$13:GG20),GF46)</f>
        <v>0</v>
      </c>
      <c r="GH21" s="242">
        <f>MIN(-SUM(GH$13:GH20),GG46)</f>
        <v>0</v>
      </c>
      <c r="GI21" s="242">
        <f>MIN(-SUM(GI$13:GI20),GH46)</f>
        <v>0</v>
      </c>
      <c r="GJ21" s="242">
        <f>MIN(-SUM(GJ$13:GJ20),GI46)</f>
        <v>0</v>
      </c>
      <c r="GK21" s="242">
        <f>MIN(-SUM(GK$13:GK20),GJ46)</f>
        <v>0</v>
      </c>
      <c r="GL21" s="242">
        <f>MIN(-SUM(GL$13:GL20),GK46)</f>
        <v>0</v>
      </c>
      <c r="GM21" s="242">
        <f>MIN(-SUM(GM$13:GM20),GL46)</f>
        <v>0</v>
      </c>
      <c r="GN21" s="242">
        <f>MIN(-SUM(GN$13:GN20),GM46)</f>
        <v>0</v>
      </c>
      <c r="GO21" s="242">
        <f>MIN(-SUM(GO$13:GO20),GN46)</f>
        <v>0</v>
      </c>
      <c r="GP21" s="242">
        <f>MIN(-SUM(GP$13:GP20),GO46)</f>
        <v>0</v>
      </c>
      <c r="GQ21" s="242">
        <f>MIN(-SUM(GQ$13:GQ20),GP46)</f>
        <v>0</v>
      </c>
      <c r="GR21" s="242">
        <f>MIN(-SUM(GR$13:GR20),GQ46)</f>
        <v>0</v>
      </c>
      <c r="GS21" s="242">
        <f>MIN(-SUM(GS$13:GS20),GR46)</f>
        <v>0</v>
      </c>
      <c r="GT21" s="242">
        <f>MIN(-SUM(GT$13:GT20),GS46)</f>
        <v>0</v>
      </c>
      <c r="GU21" s="242">
        <f>MIN(-SUM(GU$13:GU20),GT46)</f>
        <v>0</v>
      </c>
      <c r="GV21" s="242">
        <f>MIN(-SUM(GV$13:GV20),GU46)</f>
        <v>0</v>
      </c>
      <c r="GW21" s="242">
        <f>MIN(-SUM(GW$13:GW20),GV46)</f>
        <v>0</v>
      </c>
      <c r="GX21" s="242">
        <f>MIN(-SUM(GX$13:GX20),GW46)</f>
        <v>0</v>
      </c>
      <c r="GY21" s="242">
        <f>MIN(-SUM(GY$13:GY20),GX46)</f>
        <v>0</v>
      </c>
      <c r="GZ21" s="242">
        <f>MIN(-SUM(GZ$13:GZ20),GY46)</f>
        <v>0</v>
      </c>
      <c r="HA21" s="242">
        <f>MIN(-SUM(HA$13:HA20),GZ46)</f>
        <v>0</v>
      </c>
    </row>
    <row r="22" spans="1:209" x14ac:dyDescent="0.2">
      <c r="A22" s="19" t="s">
        <v>318</v>
      </c>
      <c r="C22" s="262">
        <f t="shared" si="17"/>
        <v>6</v>
      </c>
      <c r="D22" s="817" t="str">
        <v>Conventional Debt Financing</v>
      </c>
      <c r="E22" s="974" t="str">
        <f>_xlfn.XLOOKUP($D22,'Capital Sources'!$C$17:$C$54,'Capital Sources'!$E$17:$E$54)</f>
        <v>Conventional Debt</v>
      </c>
      <c r="F22" s="818">
        <f>_xlfn.XLOOKUP($D22,'Capital Sources'!$C$17:$C$54,'Capital Sources'!$D$17:$D$54)</f>
        <v>0</v>
      </c>
      <c r="G22" s="660" t="e">
        <f t="shared" si="16"/>
        <v>#DIV/0!</v>
      </c>
      <c r="H22" s="819">
        <f>IFERROR(IF(D22=0,"",_xlfn.XLOOKUP($D22,'Capital Sources'!$C$36:$C$54,'Capital Sources'!$M$36:$M$54)),"")</f>
        <v>0</v>
      </c>
      <c r="I22" s="820">
        <f>IFERROR(IF(E22=0,"",_xlfn.XLOOKUP($D22,'Capital Sources'!$C$36:$C$54,'Capital Sources'!$R$36:$R$54)),"")</f>
        <v>0</v>
      </c>
      <c r="J22" s="821" t="str">
        <f>IFERROR(IF(F22=0,"",_xlfn.XLOOKUP($D22,'Capital Sources'!$C$36:$C$54,'Capital Sources'!$S$36:$S$54)),"")</f>
        <v/>
      </c>
      <c r="K22" s="821" t="str">
        <f>IFERROR(IF(G22=0,"",_xlfn.XLOOKUP($D22,'Capital Sources'!$C$36:$C$54,'Capital Sources'!$N$36:$N$54)),"")</f>
        <v/>
      </c>
      <c r="L22" s="821" t="str">
        <f>IFERROR(IF(H22=0,"",_xlfn.XLOOKUP($D22,'Capital Sources'!$C$36:$C$54,'Capital Sources'!$P$36:$P$54)),"")</f>
        <v/>
      </c>
      <c r="N22" s="240">
        <f>MIN(-SUM(N$13:N21),F22)</f>
        <v>0</v>
      </c>
      <c r="O22" s="240">
        <f>MIN(-SUM(O$13:O21),N47)</f>
        <v>0</v>
      </c>
      <c r="P22" s="240">
        <f>MIN(-SUM(P$13:P21),O47)</f>
        <v>0</v>
      </c>
      <c r="Q22" s="240">
        <f>MIN(-SUM(Q$13:Q21),P47)</f>
        <v>0</v>
      </c>
      <c r="R22" s="240">
        <f>MIN(-SUM(R$13:R21),Q47)</f>
        <v>0</v>
      </c>
      <c r="S22" s="240">
        <f>MIN(-SUM(S$13:S21),R47)</f>
        <v>0</v>
      </c>
      <c r="T22" s="240">
        <f>MIN(-SUM(T$13:T21),S47)</f>
        <v>0</v>
      </c>
      <c r="U22" s="240">
        <f>MIN(-SUM(U$13:U21),T47)</f>
        <v>0</v>
      </c>
      <c r="V22" s="240">
        <f>MIN(-SUM(V$13:V21),U47)</f>
        <v>0</v>
      </c>
      <c r="W22" s="240">
        <f>MIN(-SUM(W$13:W21),V47)</f>
        <v>0</v>
      </c>
      <c r="X22" s="240">
        <f>MIN(-SUM(X$13:X21),W47)</f>
        <v>0</v>
      </c>
      <c r="Y22" s="240">
        <f>MIN(-SUM(Y$13:Y21),X47)</f>
        <v>0</v>
      </c>
      <c r="Z22" s="240">
        <f>MIN(-SUM(Z$13:Z21),Y47)</f>
        <v>0</v>
      </c>
      <c r="AA22" s="240">
        <f>MIN(-SUM(AA$13:AA21),Z47)</f>
        <v>0</v>
      </c>
      <c r="AB22" s="240">
        <f>MIN(-SUM(AB$13:AB21),AA47)</f>
        <v>0</v>
      </c>
      <c r="AD22" s="242">
        <f>MIN(-SUM(AD$13:AD21),$F22)</f>
        <v>0</v>
      </c>
      <c r="AE22" s="242">
        <f>MIN(-SUM(AE$13:AE21),AD47)</f>
        <v>0</v>
      </c>
      <c r="AF22" s="242">
        <f>MIN(-SUM(AF$13:AF21),AE47)</f>
        <v>0</v>
      </c>
      <c r="AG22" s="242">
        <f>MIN(-SUM(AG$13:AG21),AF47)</f>
        <v>0</v>
      </c>
      <c r="AH22" s="242">
        <f>MIN(-SUM(AH$13:AH21),AG47)</f>
        <v>0</v>
      </c>
      <c r="AI22" s="242">
        <f>MIN(-SUM(AI$13:AI21),AH47)</f>
        <v>0</v>
      </c>
      <c r="AJ22" s="242">
        <f>MIN(-SUM(AJ$13:AJ21),AI47)</f>
        <v>0</v>
      </c>
      <c r="AK22" s="242">
        <f>MIN(-SUM(AK$13:AK21),AJ47)</f>
        <v>0</v>
      </c>
      <c r="AL22" s="242">
        <f>MIN(-SUM(AL$13:AL21),AK47)</f>
        <v>0</v>
      </c>
      <c r="AM22" s="242">
        <f>MIN(-SUM(AM$13:AM21),AL47)</f>
        <v>0</v>
      </c>
      <c r="AN22" s="242">
        <f>MIN(-SUM(AN$13:AN21),AM47)</f>
        <v>0</v>
      </c>
      <c r="AO22" s="242">
        <f>MIN(-SUM(AO$13:AO21),AN47)</f>
        <v>0</v>
      </c>
      <c r="AP22" s="242">
        <f>MIN(-SUM(AP$13:AP21),AO47)</f>
        <v>0</v>
      </c>
      <c r="AQ22" s="242">
        <f>MIN(-SUM(AQ$13:AQ21),AP47)</f>
        <v>0</v>
      </c>
      <c r="AR22" s="242">
        <f>MIN(-SUM(AR$13:AR21),AQ47)</f>
        <v>0</v>
      </c>
      <c r="AS22" s="242">
        <f>MIN(-SUM(AS$13:AS21),AR47)</f>
        <v>0</v>
      </c>
      <c r="AT22" s="242">
        <f>MIN(-SUM(AT$13:AT21),AS47)</f>
        <v>0</v>
      </c>
      <c r="AU22" s="242">
        <f>MIN(-SUM(AU$13:AU21),AT47)</f>
        <v>0</v>
      </c>
      <c r="AV22" s="242">
        <f>MIN(-SUM(AV$13:AV21),AU47)</f>
        <v>0</v>
      </c>
      <c r="AW22" s="242">
        <f>MIN(-SUM(AW$13:AW21),AV47)</f>
        <v>0</v>
      </c>
      <c r="AX22" s="242">
        <f>MIN(-SUM(AX$13:AX21),AW47)</f>
        <v>0</v>
      </c>
      <c r="AY22" s="242">
        <f>MIN(-SUM(AY$13:AY21),AX47)</f>
        <v>0</v>
      </c>
      <c r="AZ22" s="242">
        <f>MIN(-SUM(AZ$13:AZ21),AY47)</f>
        <v>0</v>
      </c>
      <c r="BA22" s="242">
        <f>MIN(-SUM(BA$13:BA21),AZ47)</f>
        <v>0</v>
      </c>
      <c r="BB22" s="242">
        <f>MIN(-SUM(BB$13:BB21),BA47)</f>
        <v>0</v>
      </c>
      <c r="BC22" s="242">
        <f>MIN(-SUM(BC$13:BC21),BB47)</f>
        <v>0</v>
      </c>
      <c r="BD22" s="242">
        <f>MIN(-SUM(BD$13:BD21),BC47)</f>
        <v>0</v>
      </c>
      <c r="BE22" s="242">
        <f>MIN(-SUM(BE$13:BE21),BD47)</f>
        <v>0</v>
      </c>
      <c r="BF22" s="242">
        <f>MIN(-SUM(BF$13:BF21),BE47)</f>
        <v>0</v>
      </c>
      <c r="BG22" s="242">
        <f>MIN(-SUM(BG$13:BG21),BF47)</f>
        <v>0</v>
      </c>
      <c r="BH22" s="242">
        <f>MIN(-SUM(BH$13:BH21),BG47)</f>
        <v>0</v>
      </c>
      <c r="BI22" s="242">
        <f>MIN(-SUM(BI$13:BI21),BH47)</f>
        <v>0</v>
      </c>
      <c r="BJ22" s="242">
        <f>MIN(-SUM(BJ$13:BJ21),BI47)</f>
        <v>0</v>
      </c>
      <c r="BK22" s="242">
        <f>MIN(-SUM(BK$13:BK21),BJ47)</f>
        <v>0</v>
      </c>
      <c r="BL22" s="242">
        <f>MIN(-SUM(BL$13:BL21),BK47)</f>
        <v>0</v>
      </c>
      <c r="BM22" s="242">
        <f>MIN(-SUM(BM$13:BM21),BL47)</f>
        <v>0</v>
      </c>
      <c r="BN22" s="242">
        <f>MIN(-SUM(BN$13:BN21),BM47)</f>
        <v>0</v>
      </c>
      <c r="BO22" s="242">
        <f>MIN(-SUM(BO$13:BO21),BN47)</f>
        <v>0</v>
      </c>
      <c r="BP22" s="242">
        <f>MIN(-SUM(BP$13:BP21),BO47)</f>
        <v>0</v>
      </c>
      <c r="BQ22" s="242">
        <f>MIN(-SUM(BQ$13:BQ21),BP47)</f>
        <v>0</v>
      </c>
      <c r="BR22" s="242">
        <f>MIN(-SUM(BR$13:BR21),BQ47)</f>
        <v>0</v>
      </c>
      <c r="BS22" s="242">
        <f>MIN(-SUM(BS$13:BS21),BR47)</f>
        <v>0</v>
      </c>
      <c r="BT22" s="242">
        <f>MIN(-SUM(BT$13:BT21),BS47)</f>
        <v>0</v>
      </c>
      <c r="BU22" s="242">
        <f>MIN(-SUM(BU$13:BU21),BT47)</f>
        <v>0</v>
      </c>
      <c r="BV22" s="242">
        <f>MIN(-SUM(BV$13:BV21),BU47)</f>
        <v>0</v>
      </c>
      <c r="BW22" s="242">
        <f>MIN(-SUM(BW$13:BW21),BV47)</f>
        <v>0</v>
      </c>
      <c r="BX22" s="242">
        <f>MIN(-SUM(BX$13:BX21),BW47)</f>
        <v>0</v>
      </c>
      <c r="BY22" s="242">
        <f>MIN(-SUM(BY$13:BY21),BX47)</f>
        <v>0</v>
      </c>
      <c r="BZ22" s="242">
        <f>MIN(-SUM(BZ$13:BZ21),BY47)</f>
        <v>0</v>
      </c>
      <c r="CA22" s="242">
        <f>MIN(-SUM(CA$13:CA21),BZ47)</f>
        <v>0</v>
      </c>
      <c r="CB22" s="242">
        <f>MIN(-SUM(CB$13:CB21),CA47)</f>
        <v>0</v>
      </c>
      <c r="CC22" s="242">
        <f>MIN(-SUM(CC$13:CC21),CB47)</f>
        <v>0</v>
      </c>
      <c r="CD22" s="242">
        <f>MIN(-SUM(CD$13:CD21),CC47)</f>
        <v>0</v>
      </c>
      <c r="CE22" s="242">
        <f>MIN(-SUM(CE$13:CE21),CD47)</f>
        <v>0</v>
      </c>
      <c r="CF22" s="242">
        <f>MIN(-SUM(CF$13:CF21),CE47)</f>
        <v>0</v>
      </c>
      <c r="CG22" s="242">
        <f>MIN(-SUM(CG$13:CG21),CF47)</f>
        <v>0</v>
      </c>
      <c r="CH22" s="242">
        <f>MIN(-SUM(CH$13:CH21),CG47)</f>
        <v>0</v>
      </c>
      <c r="CI22" s="242">
        <f>MIN(-SUM(CI$13:CI21),CH47)</f>
        <v>0</v>
      </c>
      <c r="CJ22" s="242">
        <f>MIN(-SUM(CJ$13:CJ21),CI47)</f>
        <v>0</v>
      </c>
      <c r="CK22" s="242">
        <f>MIN(-SUM(CK$13:CK21),CJ47)</f>
        <v>0</v>
      </c>
      <c r="CL22" s="242">
        <f>MIN(-SUM(CL$13:CL21),CK47)</f>
        <v>0</v>
      </c>
      <c r="CM22" s="242">
        <f>MIN(-SUM(CM$13:CM21),CL47)</f>
        <v>0</v>
      </c>
      <c r="CN22" s="242">
        <f>MIN(-SUM(CN$13:CN21),CM47)</f>
        <v>0</v>
      </c>
      <c r="CO22" s="242">
        <f>MIN(-SUM(CO$13:CO21),CN47)</f>
        <v>0</v>
      </c>
      <c r="CP22" s="242">
        <f>MIN(-SUM(CP$13:CP21),CO47)</f>
        <v>0</v>
      </c>
      <c r="CQ22" s="242">
        <f>MIN(-SUM(CQ$13:CQ21),CP47)</f>
        <v>0</v>
      </c>
      <c r="CR22" s="242">
        <f>MIN(-SUM(CR$13:CR21),CQ47)</f>
        <v>0</v>
      </c>
      <c r="CS22" s="242">
        <f>MIN(-SUM(CS$13:CS21),CR47)</f>
        <v>0</v>
      </c>
      <c r="CT22" s="242">
        <f>MIN(-SUM(CT$13:CT21),CS47)</f>
        <v>0</v>
      </c>
      <c r="CU22" s="242">
        <f>MIN(-SUM(CU$13:CU21),CT47)</f>
        <v>0</v>
      </c>
      <c r="CV22" s="242">
        <f>MIN(-SUM(CV$13:CV21),CU47)</f>
        <v>0</v>
      </c>
      <c r="CW22" s="242">
        <f>MIN(-SUM(CW$13:CW21),CV47)</f>
        <v>0</v>
      </c>
      <c r="CX22" s="242">
        <f>MIN(-SUM(CX$13:CX21),CW47)</f>
        <v>0</v>
      </c>
      <c r="CY22" s="242">
        <f>MIN(-SUM(CY$13:CY21),CX47)</f>
        <v>0</v>
      </c>
      <c r="CZ22" s="242">
        <f>MIN(-SUM(CZ$13:CZ21),CY47)</f>
        <v>0</v>
      </c>
      <c r="DA22" s="242">
        <f>MIN(-SUM(DA$13:DA21),CZ47)</f>
        <v>0</v>
      </c>
      <c r="DB22" s="242">
        <f>MIN(-SUM(DB$13:DB21),DA47)</f>
        <v>0</v>
      </c>
      <c r="DC22" s="242">
        <f>MIN(-SUM(DC$13:DC21),DB47)</f>
        <v>0</v>
      </c>
      <c r="DD22" s="242">
        <f>MIN(-SUM(DD$13:DD21),DC47)</f>
        <v>0</v>
      </c>
      <c r="DE22" s="242">
        <f>MIN(-SUM(DE$13:DE21),DD47)</f>
        <v>0</v>
      </c>
      <c r="DF22" s="242">
        <f>MIN(-SUM(DF$13:DF21),DE47)</f>
        <v>0</v>
      </c>
      <c r="DG22" s="242">
        <f>MIN(-SUM(DG$13:DG21),DF47)</f>
        <v>0</v>
      </c>
      <c r="DH22" s="242">
        <f>MIN(-SUM(DH$13:DH21),DG47)</f>
        <v>0</v>
      </c>
      <c r="DI22" s="242">
        <f>MIN(-SUM(DI$13:DI21),DH47)</f>
        <v>0</v>
      </c>
      <c r="DJ22" s="242">
        <f>MIN(-SUM(DJ$13:DJ21),DI47)</f>
        <v>0</v>
      </c>
      <c r="DK22" s="242">
        <f>MIN(-SUM(DK$13:DK21),DJ47)</f>
        <v>0</v>
      </c>
      <c r="DL22" s="242">
        <f>MIN(-SUM(DL$13:DL21),DK47)</f>
        <v>0</v>
      </c>
      <c r="DM22" s="242">
        <f>MIN(-SUM(DM$13:DM21),DL47)</f>
        <v>0</v>
      </c>
      <c r="DN22" s="242">
        <f>MIN(-SUM(DN$13:DN21),DM47)</f>
        <v>0</v>
      </c>
      <c r="DO22" s="242">
        <f>MIN(-SUM(DO$13:DO21),DN47)</f>
        <v>0</v>
      </c>
      <c r="DP22" s="242">
        <f>MIN(-SUM(DP$13:DP21),DO47)</f>
        <v>0</v>
      </c>
      <c r="DQ22" s="242">
        <f>MIN(-SUM(DQ$13:DQ21),DP47)</f>
        <v>0</v>
      </c>
      <c r="DR22" s="242">
        <f>MIN(-SUM(DR$13:DR21),DQ47)</f>
        <v>0</v>
      </c>
      <c r="DS22" s="242">
        <f>MIN(-SUM(DS$13:DS21),DR47)</f>
        <v>0</v>
      </c>
      <c r="DT22" s="242">
        <f>MIN(-SUM(DT$13:DT21),DS47)</f>
        <v>0</v>
      </c>
      <c r="DU22" s="242">
        <f>MIN(-SUM(DU$13:DU21),DT47)</f>
        <v>0</v>
      </c>
      <c r="DV22" s="242">
        <f>MIN(-SUM(DV$13:DV21),DU47)</f>
        <v>0</v>
      </c>
      <c r="DW22" s="242">
        <f>MIN(-SUM(DW$13:DW21),DV47)</f>
        <v>0</v>
      </c>
      <c r="DX22" s="242">
        <f>MIN(-SUM(DX$13:DX21),DW47)</f>
        <v>0</v>
      </c>
      <c r="DY22" s="242">
        <f>MIN(-SUM(DY$13:DY21),DX47)</f>
        <v>0</v>
      </c>
      <c r="DZ22" s="242">
        <f>MIN(-SUM(DZ$13:DZ21),DY47)</f>
        <v>0</v>
      </c>
      <c r="EA22" s="242">
        <f>MIN(-SUM(EA$13:EA21),DZ47)</f>
        <v>0</v>
      </c>
      <c r="EB22" s="242">
        <f>MIN(-SUM(EB$13:EB21),EA47)</f>
        <v>0</v>
      </c>
      <c r="EC22" s="242">
        <f>MIN(-SUM(EC$13:EC21),EB47)</f>
        <v>0</v>
      </c>
      <c r="ED22" s="242">
        <f>MIN(-SUM(ED$13:ED21),EC47)</f>
        <v>0</v>
      </c>
      <c r="EE22" s="242">
        <f>MIN(-SUM(EE$13:EE21),ED47)</f>
        <v>0</v>
      </c>
      <c r="EF22" s="242">
        <f>MIN(-SUM(EF$13:EF21),EE47)</f>
        <v>0</v>
      </c>
      <c r="EG22" s="242">
        <f>MIN(-SUM(EG$13:EG21),EF47)</f>
        <v>0</v>
      </c>
      <c r="EH22" s="242">
        <f>MIN(-SUM(EH$13:EH21),EG47)</f>
        <v>0</v>
      </c>
      <c r="EI22" s="242">
        <f>MIN(-SUM(EI$13:EI21),EH47)</f>
        <v>0</v>
      </c>
      <c r="EJ22" s="242">
        <f>MIN(-SUM(EJ$13:EJ21),EI47)</f>
        <v>0</v>
      </c>
      <c r="EK22" s="242">
        <f>MIN(-SUM(EK$13:EK21),EJ47)</f>
        <v>0</v>
      </c>
      <c r="EL22" s="242">
        <f>MIN(-SUM(EL$13:EL21),EK47)</f>
        <v>0</v>
      </c>
      <c r="EM22" s="242">
        <f>MIN(-SUM(EM$13:EM21),EL47)</f>
        <v>0</v>
      </c>
      <c r="EN22" s="242">
        <f>MIN(-SUM(EN$13:EN21),EM47)</f>
        <v>0</v>
      </c>
      <c r="EO22" s="242">
        <f>MIN(-SUM(EO$13:EO21),EN47)</f>
        <v>0</v>
      </c>
      <c r="EP22" s="242">
        <f>MIN(-SUM(EP$13:EP21),EO47)</f>
        <v>0</v>
      </c>
      <c r="EQ22" s="242">
        <f>MIN(-SUM(EQ$13:EQ21),EP47)</f>
        <v>0</v>
      </c>
      <c r="ER22" s="242">
        <f>MIN(-SUM(ER$13:ER21),EQ47)</f>
        <v>0</v>
      </c>
      <c r="ES22" s="242">
        <f>MIN(-SUM(ES$13:ES21),ER47)</f>
        <v>0</v>
      </c>
      <c r="ET22" s="242">
        <f>MIN(-SUM(ET$13:ET21),ES47)</f>
        <v>0</v>
      </c>
      <c r="EU22" s="242">
        <f>MIN(-SUM(EU$13:EU21),ET47)</f>
        <v>0</v>
      </c>
      <c r="EV22" s="242">
        <f>MIN(-SUM(EV$13:EV21),EU47)</f>
        <v>0</v>
      </c>
      <c r="EW22" s="242">
        <f>MIN(-SUM(EW$13:EW21),EV47)</f>
        <v>0</v>
      </c>
      <c r="EX22" s="242">
        <f>MIN(-SUM(EX$13:EX21),EW47)</f>
        <v>0</v>
      </c>
      <c r="EY22" s="242">
        <f>MIN(-SUM(EY$13:EY21),EX47)</f>
        <v>0</v>
      </c>
      <c r="EZ22" s="242">
        <f>MIN(-SUM(EZ$13:EZ21),EY47)</f>
        <v>0</v>
      </c>
      <c r="FA22" s="242">
        <f>MIN(-SUM(FA$13:FA21),EZ47)</f>
        <v>0</v>
      </c>
      <c r="FB22" s="242">
        <f>MIN(-SUM(FB$13:FB21),FA47)</f>
        <v>0</v>
      </c>
      <c r="FC22" s="242">
        <f>MIN(-SUM(FC$13:FC21),FB47)</f>
        <v>0</v>
      </c>
      <c r="FD22" s="242">
        <f>MIN(-SUM(FD$13:FD21),FC47)</f>
        <v>0</v>
      </c>
      <c r="FE22" s="242">
        <f>MIN(-SUM(FE$13:FE21),FD47)</f>
        <v>0</v>
      </c>
      <c r="FF22" s="242">
        <f>MIN(-SUM(FF$13:FF21),FE47)</f>
        <v>0</v>
      </c>
      <c r="FG22" s="242">
        <f>MIN(-SUM(FG$13:FG21),FF47)</f>
        <v>0</v>
      </c>
      <c r="FH22" s="242">
        <f>MIN(-SUM(FH$13:FH21),FG47)</f>
        <v>0</v>
      </c>
      <c r="FI22" s="242">
        <f>MIN(-SUM(FI$13:FI21),FH47)</f>
        <v>0</v>
      </c>
      <c r="FJ22" s="242">
        <f>MIN(-SUM(FJ$13:FJ21),FI47)</f>
        <v>0</v>
      </c>
      <c r="FK22" s="242">
        <f>MIN(-SUM(FK$13:FK21),FJ47)</f>
        <v>0</v>
      </c>
      <c r="FL22" s="242">
        <f>MIN(-SUM(FL$13:FL21),FK47)</f>
        <v>0</v>
      </c>
      <c r="FM22" s="242">
        <f>MIN(-SUM(FM$13:FM21),FL47)</f>
        <v>0</v>
      </c>
      <c r="FN22" s="242">
        <f>MIN(-SUM(FN$13:FN21),FM47)</f>
        <v>0</v>
      </c>
      <c r="FO22" s="242">
        <f>MIN(-SUM(FO$13:FO21),FN47)</f>
        <v>0</v>
      </c>
      <c r="FP22" s="242">
        <f>MIN(-SUM(FP$13:FP21),FO47)</f>
        <v>0</v>
      </c>
      <c r="FQ22" s="242">
        <f>MIN(-SUM(FQ$13:FQ21),FP47)</f>
        <v>0</v>
      </c>
      <c r="FR22" s="242">
        <f>MIN(-SUM(FR$13:FR21),FQ47)</f>
        <v>0</v>
      </c>
      <c r="FS22" s="242">
        <f>MIN(-SUM(FS$13:FS21),FR47)</f>
        <v>0</v>
      </c>
      <c r="FT22" s="242">
        <f>MIN(-SUM(FT$13:FT21),FS47)</f>
        <v>0</v>
      </c>
      <c r="FU22" s="242">
        <f>MIN(-SUM(FU$13:FU21),FT47)</f>
        <v>0</v>
      </c>
      <c r="FV22" s="242">
        <f>MIN(-SUM(FV$13:FV21),FU47)</f>
        <v>0</v>
      </c>
      <c r="FW22" s="242">
        <f>MIN(-SUM(FW$13:FW21),FV47)</f>
        <v>0</v>
      </c>
      <c r="FX22" s="242">
        <f>MIN(-SUM(FX$13:FX21),FW47)</f>
        <v>0</v>
      </c>
      <c r="FY22" s="242">
        <f>MIN(-SUM(FY$13:FY21),FX47)</f>
        <v>0</v>
      </c>
      <c r="FZ22" s="242">
        <f>MIN(-SUM(FZ$13:FZ21),FY47)</f>
        <v>0</v>
      </c>
      <c r="GA22" s="242">
        <f>MIN(-SUM(GA$13:GA21),FZ47)</f>
        <v>0</v>
      </c>
      <c r="GB22" s="242">
        <f>MIN(-SUM(GB$13:GB21),GA47)</f>
        <v>0</v>
      </c>
      <c r="GC22" s="242">
        <f>MIN(-SUM(GC$13:GC21),GB47)</f>
        <v>0</v>
      </c>
      <c r="GD22" s="242">
        <f>MIN(-SUM(GD$13:GD21),GC47)</f>
        <v>0</v>
      </c>
      <c r="GE22" s="242">
        <f>MIN(-SUM(GE$13:GE21),GD47)</f>
        <v>0</v>
      </c>
      <c r="GF22" s="242">
        <f>MIN(-SUM(GF$13:GF21),GE47)</f>
        <v>0</v>
      </c>
      <c r="GG22" s="242">
        <f>MIN(-SUM(GG$13:GG21),GF47)</f>
        <v>0</v>
      </c>
      <c r="GH22" s="242">
        <f>MIN(-SUM(GH$13:GH21),GG47)</f>
        <v>0</v>
      </c>
      <c r="GI22" s="242">
        <f>MIN(-SUM(GI$13:GI21),GH47)</f>
        <v>0</v>
      </c>
      <c r="GJ22" s="242">
        <f>MIN(-SUM(GJ$13:GJ21),GI47)</f>
        <v>0</v>
      </c>
      <c r="GK22" s="242">
        <f>MIN(-SUM(GK$13:GK21),GJ47)</f>
        <v>0</v>
      </c>
      <c r="GL22" s="242">
        <f>MIN(-SUM(GL$13:GL21),GK47)</f>
        <v>0</v>
      </c>
      <c r="GM22" s="242">
        <f>MIN(-SUM(GM$13:GM21),GL47)</f>
        <v>0</v>
      </c>
      <c r="GN22" s="242">
        <f>MIN(-SUM(GN$13:GN21),GM47)</f>
        <v>0</v>
      </c>
      <c r="GO22" s="242">
        <f>MIN(-SUM(GO$13:GO21),GN47)</f>
        <v>0</v>
      </c>
      <c r="GP22" s="242">
        <f>MIN(-SUM(GP$13:GP21),GO47)</f>
        <v>0</v>
      </c>
      <c r="GQ22" s="242">
        <f>MIN(-SUM(GQ$13:GQ21),GP47)</f>
        <v>0</v>
      </c>
      <c r="GR22" s="242">
        <f>MIN(-SUM(GR$13:GR21),GQ47)</f>
        <v>0</v>
      </c>
      <c r="GS22" s="242">
        <f>MIN(-SUM(GS$13:GS21),GR47)</f>
        <v>0</v>
      </c>
      <c r="GT22" s="242">
        <f>MIN(-SUM(GT$13:GT21),GS47)</f>
        <v>0</v>
      </c>
      <c r="GU22" s="242">
        <f>MIN(-SUM(GU$13:GU21),GT47)</f>
        <v>0</v>
      </c>
      <c r="GV22" s="242">
        <f>MIN(-SUM(GV$13:GV21),GU47)</f>
        <v>0</v>
      </c>
      <c r="GW22" s="242">
        <f>MIN(-SUM(GW$13:GW21),GV47)</f>
        <v>0</v>
      </c>
      <c r="GX22" s="242">
        <f>MIN(-SUM(GX$13:GX21),GW47)</f>
        <v>0</v>
      </c>
      <c r="GY22" s="242">
        <f>MIN(-SUM(GY$13:GY21),GX47)</f>
        <v>0</v>
      </c>
      <c r="GZ22" s="242">
        <f>MIN(-SUM(GZ$13:GZ21),GY47)</f>
        <v>0</v>
      </c>
      <c r="HA22" s="242">
        <f>MIN(-SUM(HA$13:HA21),GZ47)</f>
        <v>0</v>
      </c>
    </row>
    <row r="23" spans="1:209" x14ac:dyDescent="0.2">
      <c r="A23" s="19" t="s">
        <v>319</v>
      </c>
      <c r="C23" s="262">
        <f t="shared" si="17"/>
        <v>7</v>
      </c>
      <c r="D23" s="817" t="str">
        <v>PayGo TIF Loan</v>
      </c>
      <c r="E23" s="974" t="str">
        <f>_xlfn.XLOOKUP($D23,'Capital Sources'!$C$17:$C$54,'Capital Sources'!$E$17:$E$54)</f>
        <v>Conventional Debt</v>
      </c>
      <c r="F23" s="818">
        <f>_xlfn.XLOOKUP($D23,'Capital Sources'!$C$17:$C$54,'Capital Sources'!$D$17:$D$54)</f>
        <v>0</v>
      </c>
      <c r="G23" s="660" t="e">
        <f t="shared" si="16"/>
        <v>#DIV/0!</v>
      </c>
      <c r="H23" s="819">
        <f>IFERROR(IF(D23=0,"",_xlfn.XLOOKUP($D23,'Capital Sources'!$C$36:$C$54,'Capital Sources'!$M$36:$M$54)),"")</f>
        <v>0</v>
      </c>
      <c r="I23" s="820">
        <f>IFERROR(IF(E23=0,"",_xlfn.XLOOKUP($D23,'Capital Sources'!$C$36:$C$54,'Capital Sources'!$R$36:$R$54)),"")</f>
        <v>0</v>
      </c>
      <c r="J23" s="821" t="str">
        <f>IFERROR(IF(F23=0,"",_xlfn.XLOOKUP($D23,'Capital Sources'!$C$36:$C$54,'Capital Sources'!$S$36:$S$54)),"")</f>
        <v/>
      </c>
      <c r="K23" s="821" t="str">
        <f>IFERROR(IF(G23=0,"",_xlfn.XLOOKUP($D23,'Capital Sources'!$C$36:$C$54,'Capital Sources'!$N$36:$N$54)),"")</f>
        <v/>
      </c>
      <c r="L23" s="821" t="str">
        <f>IFERROR(IF(H23=0,"",_xlfn.XLOOKUP($D23,'Capital Sources'!$C$36:$C$54,'Capital Sources'!$P$36:$P$54)),"")</f>
        <v/>
      </c>
      <c r="N23" s="240">
        <f>MIN(-SUM(N$13:N22),F23)</f>
        <v>0</v>
      </c>
      <c r="O23" s="240">
        <f>MIN(-SUM(O$13:O22),N48)</f>
        <v>0</v>
      </c>
      <c r="P23" s="240">
        <f>MIN(-SUM(P$13:P22),O48)</f>
        <v>0</v>
      </c>
      <c r="Q23" s="240">
        <f>MIN(-SUM(Q$13:Q22),P48)</f>
        <v>0</v>
      </c>
      <c r="R23" s="240">
        <f>MIN(-SUM(R$13:R22),Q48)</f>
        <v>0</v>
      </c>
      <c r="S23" s="240">
        <f>MIN(-SUM(S$13:S22),R48)</f>
        <v>0</v>
      </c>
      <c r="T23" s="240">
        <f>MIN(-SUM(T$13:T22),S48)</f>
        <v>0</v>
      </c>
      <c r="U23" s="240">
        <f>MIN(-SUM(U$13:U22),T48)</f>
        <v>0</v>
      </c>
      <c r="V23" s="240">
        <f>MIN(-SUM(V$13:V22),U48)</f>
        <v>0</v>
      </c>
      <c r="W23" s="240">
        <f>MIN(-SUM(W$13:W22),V48)</f>
        <v>0</v>
      </c>
      <c r="X23" s="240">
        <f>MIN(-SUM(X$13:X22),W48)</f>
        <v>0</v>
      </c>
      <c r="Y23" s="240">
        <f>MIN(-SUM(Y$13:Y22),X48)</f>
        <v>0</v>
      </c>
      <c r="Z23" s="240">
        <f>MIN(-SUM(Z$13:Z22),Y48)</f>
        <v>0</v>
      </c>
      <c r="AA23" s="240">
        <f>MIN(-SUM(AA$13:AA22),Z48)</f>
        <v>0</v>
      </c>
      <c r="AB23" s="240">
        <f>MIN(-SUM(AB$13:AB22),AA48)</f>
        <v>0</v>
      </c>
      <c r="AD23" s="242">
        <f>MIN(-SUM(AD$13:AD22),$F23)</f>
        <v>0</v>
      </c>
      <c r="AE23" s="242">
        <f>MIN(-SUM(AE$13:AE22),AD48)</f>
        <v>0</v>
      </c>
      <c r="AF23" s="242">
        <f>MIN(-SUM(AF$13:AF22),AE48)</f>
        <v>0</v>
      </c>
      <c r="AG23" s="242">
        <f>MIN(-SUM(AG$13:AG22),AF48)</f>
        <v>0</v>
      </c>
      <c r="AH23" s="242">
        <f>MIN(-SUM(AH$13:AH22),AG48)</f>
        <v>0</v>
      </c>
      <c r="AI23" s="242">
        <f>MIN(-SUM(AI$13:AI22),AH48)</f>
        <v>0</v>
      </c>
      <c r="AJ23" s="242">
        <f>MIN(-SUM(AJ$13:AJ22),AI48)</f>
        <v>0</v>
      </c>
      <c r="AK23" s="242">
        <f>MIN(-SUM(AK$13:AK22),AJ48)</f>
        <v>0</v>
      </c>
      <c r="AL23" s="242">
        <f>MIN(-SUM(AL$13:AL22),AK48)</f>
        <v>0</v>
      </c>
      <c r="AM23" s="242">
        <f>MIN(-SUM(AM$13:AM22),AL48)</f>
        <v>0</v>
      </c>
      <c r="AN23" s="242">
        <f>MIN(-SUM(AN$13:AN22),AM48)</f>
        <v>0</v>
      </c>
      <c r="AO23" s="242">
        <f>MIN(-SUM(AO$13:AO22),AN48)</f>
        <v>0</v>
      </c>
      <c r="AP23" s="242">
        <f>MIN(-SUM(AP$13:AP22),AO48)</f>
        <v>0</v>
      </c>
      <c r="AQ23" s="242">
        <f>MIN(-SUM(AQ$13:AQ22),AP48)</f>
        <v>0</v>
      </c>
      <c r="AR23" s="242">
        <f>MIN(-SUM(AR$13:AR22),AQ48)</f>
        <v>0</v>
      </c>
      <c r="AS23" s="242">
        <f>MIN(-SUM(AS$13:AS22),AR48)</f>
        <v>0</v>
      </c>
      <c r="AT23" s="242">
        <f>MIN(-SUM(AT$13:AT22),AS48)</f>
        <v>0</v>
      </c>
      <c r="AU23" s="242">
        <f>MIN(-SUM(AU$13:AU22),AT48)</f>
        <v>0</v>
      </c>
      <c r="AV23" s="242">
        <f>MIN(-SUM(AV$13:AV22),AU48)</f>
        <v>0</v>
      </c>
      <c r="AW23" s="242">
        <f>MIN(-SUM(AW$13:AW22),AV48)</f>
        <v>0</v>
      </c>
      <c r="AX23" s="242">
        <f>MIN(-SUM(AX$13:AX22),AW48)</f>
        <v>0</v>
      </c>
      <c r="AY23" s="242">
        <f>MIN(-SUM(AY$13:AY22),AX48)</f>
        <v>0</v>
      </c>
      <c r="AZ23" s="242">
        <f>MIN(-SUM(AZ$13:AZ22),AY48)</f>
        <v>0</v>
      </c>
      <c r="BA23" s="242">
        <f>MIN(-SUM(BA$13:BA22),AZ48)</f>
        <v>0</v>
      </c>
      <c r="BB23" s="242">
        <f>MIN(-SUM(BB$13:BB22),BA48)</f>
        <v>0</v>
      </c>
      <c r="BC23" s="242">
        <f>MIN(-SUM(BC$13:BC22),BB48)</f>
        <v>0</v>
      </c>
      <c r="BD23" s="242">
        <f>MIN(-SUM(BD$13:BD22),BC48)</f>
        <v>0</v>
      </c>
      <c r="BE23" s="242">
        <f>MIN(-SUM(BE$13:BE22),BD48)</f>
        <v>0</v>
      </c>
      <c r="BF23" s="242">
        <f>MIN(-SUM(BF$13:BF22),BE48)</f>
        <v>0</v>
      </c>
      <c r="BG23" s="242">
        <f>MIN(-SUM(BG$13:BG22),BF48)</f>
        <v>0</v>
      </c>
      <c r="BH23" s="242">
        <f>MIN(-SUM(BH$13:BH22),BG48)</f>
        <v>0</v>
      </c>
      <c r="BI23" s="242">
        <f>MIN(-SUM(BI$13:BI22),BH48)</f>
        <v>0</v>
      </c>
      <c r="BJ23" s="242">
        <f>MIN(-SUM(BJ$13:BJ22),BI48)</f>
        <v>0</v>
      </c>
      <c r="BK23" s="242">
        <f>MIN(-SUM(BK$13:BK22),BJ48)</f>
        <v>0</v>
      </c>
      <c r="BL23" s="242">
        <f>MIN(-SUM(BL$13:BL22),BK48)</f>
        <v>0</v>
      </c>
      <c r="BM23" s="242">
        <f>MIN(-SUM(BM$13:BM22),BL48)</f>
        <v>0</v>
      </c>
      <c r="BN23" s="242">
        <f>MIN(-SUM(BN$13:BN22),BM48)</f>
        <v>0</v>
      </c>
      <c r="BO23" s="242">
        <f>MIN(-SUM(BO$13:BO22),BN48)</f>
        <v>0</v>
      </c>
      <c r="BP23" s="242">
        <f>MIN(-SUM(BP$13:BP22),BO48)</f>
        <v>0</v>
      </c>
      <c r="BQ23" s="242">
        <f>MIN(-SUM(BQ$13:BQ22),BP48)</f>
        <v>0</v>
      </c>
      <c r="BR23" s="242">
        <f>MIN(-SUM(BR$13:BR22),BQ48)</f>
        <v>0</v>
      </c>
      <c r="BS23" s="242">
        <f>MIN(-SUM(BS$13:BS22),BR48)</f>
        <v>0</v>
      </c>
      <c r="BT23" s="242">
        <f>MIN(-SUM(BT$13:BT22),BS48)</f>
        <v>0</v>
      </c>
      <c r="BU23" s="242">
        <f>MIN(-SUM(BU$13:BU22),BT48)</f>
        <v>0</v>
      </c>
      <c r="BV23" s="242">
        <f>MIN(-SUM(BV$13:BV22),BU48)</f>
        <v>0</v>
      </c>
      <c r="BW23" s="242">
        <f>MIN(-SUM(BW$13:BW22),BV48)</f>
        <v>0</v>
      </c>
      <c r="BX23" s="242">
        <f>MIN(-SUM(BX$13:BX22),BW48)</f>
        <v>0</v>
      </c>
      <c r="BY23" s="242">
        <f>MIN(-SUM(BY$13:BY22),BX48)</f>
        <v>0</v>
      </c>
      <c r="BZ23" s="242">
        <f>MIN(-SUM(BZ$13:BZ22),BY48)</f>
        <v>0</v>
      </c>
      <c r="CA23" s="242">
        <f>MIN(-SUM(CA$13:CA22),BZ48)</f>
        <v>0</v>
      </c>
      <c r="CB23" s="242">
        <f>MIN(-SUM(CB$13:CB22),CA48)</f>
        <v>0</v>
      </c>
      <c r="CC23" s="242">
        <f>MIN(-SUM(CC$13:CC22),CB48)</f>
        <v>0</v>
      </c>
      <c r="CD23" s="242">
        <f>MIN(-SUM(CD$13:CD22),CC48)</f>
        <v>0</v>
      </c>
      <c r="CE23" s="242">
        <f>MIN(-SUM(CE$13:CE22),CD48)</f>
        <v>0</v>
      </c>
      <c r="CF23" s="242">
        <f>MIN(-SUM(CF$13:CF22),CE48)</f>
        <v>0</v>
      </c>
      <c r="CG23" s="242">
        <f>MIN(-SUM(CG$13:CG22),CF48)</f>
        <v>0</v>
      </c>
      <c r="CH23" s="242">
        <f>MIN(-SUM(CH$13:CH22),CG48)</f>
        <v>0</v>
      </c>
      <c r="CI23" s="242">
        <f>MIN(-SUM(CI$13:CI22),CH48)</f>
        <v>0</v>
      </c>
      <c r="CJ23" s="242">
        <f>MIN(-SUM(CJ$13:CJ22),CI48)</f>
        <v>0</v>
      </c>
      <c r="CK23" s="242">
        <f>MIN(-SUM(CK$13:CK22),CJ48)</f>
        <v>0</v>
      </c>
      <c r="CL23" s="242">
        <f>MIN(-SUM(CL$13:CL22),CK48)</f>
        <v>0</v>
      </c>
      <c r="CM23" s="242">
        <f>MIN(-SUM(CM$13:CM22),CL48)</f>
        <v>0</v>
      </c>
      <c r="CN23" s="242">
        <f>MIN(-SUM(CN$13:CN22),CM48)</f>
        <v>0</v>
      </c>
      <c r="CO23" s="242">
        <f>MIN(-SUM(CO$13:CO22),CN48)</f>
        <v>0</v>
      </c>
      <c r="CP23" s="242">
        <f>MIN(-SUM(CP$13:CP22),CO48)</f>
        <v>0</v>
      </c>
      <c r="CQ23" s="242">
        <f>MIN(-SUM(CQ$13:CQ22),CP48)</f>
        <v>0</v>
      </c>
      <c r="CR23" s="242">
        <f>MIN(-SUM(CR$13:CR22),CQ48)</f>
        <v>0</v>
      </c>
      <c r="CS23" s="242">
        <f>MIN(-SUM(CS$13:CS22),CR48)</f>
        <v>0</v>
      </c>
      <c r="CT23" s="242">
        <f>MIN(-SUM(CT$13:CT22),CS48)</f>
        <v>0</v>
      </c>
      <c r="CU23" s="242">
        <f>MIN(-SUM(CU$13:CU22),CT48)</f>
        <v>0</v>
      </c>
      <c r="CV23" s="242">
        <f>MIN(-SUM(CV$13:CV22),CU48)</f>
        <v>0</v>
      </c>
      <c r="CW23" s="242">
        <f>MIN(-SUM(CW$13:CW22),CV48)</f>
        <v>0</v>
      </c>
      <c r="CX23" s="242">
        <f>MIN(-SUM(CX$13:CX22),CW48)</f>
        <v>0</v>
      </c>
      <c r="CY23" s="242">
        <f>MIN(-SUM(CY$13:CY22),CX48)</f>
        <v>0</v>
      </c>
      <c r="CZ23" s="242">
        <f>MIN(-SUM(CZ$13:CZ22),CY48)</f>
        <v>0</v>
      </c>
      <c r="DA23" s="242">
        <f>MIN(-SUM(DA$13:DA22),CZ48)</f>
        <v>0</v>
      </c>
      <c r="DB23" s="242">
        <f>MIN(-SUM(DB$13:DB22),DA48)</f>
        <v>0</v>
      </c>
      <c r="DC23" s="242">
        <f>MIN(-SUM(DC$13:DC22),DB48)</f>
        <v>0</v>
      </c>
      <c r="DD23" s="242">
        <f>MIN(-SUM(DD$13:DD22),DC48)</f>
        <v>0</v>
      </c>
      <c r="DE23" s="242">
        <f>MIN(-SUM(DE$13:DE22),DD48)</f>
        <v>0</v>
      </c>
      <c r="DF23" s="242">
        <f>MIN(-SUM(DF$13:DF22),DE48)</f>
        <v>0</v>
      </c>
      <c r="DG23" s="242">
        <f>MIN(-SUM(DG$13:DG22),DF48)</f>
        <v>0</v>
      </c>
      <c r="DH23" s="242">
        <f>MIN(-SUM(DH$13:DH22),DG48)</f>
        <v>0</v>
      </c>
      <c r="DI23" s="242">
        <f>MIN(-SUM(DI$13:DI22),DH48)</f>
        <v>0</v>
      </c>
      <c r="DJ23" s="242">
        <f>MIN(-SUM(DJ$13:DJ22),DI48)</f>
        <v>0</v>
      </c>
      <c r="DK23" s="242">
        <f>MIN(-SUM(DK$13:DK22),DJ48)</f>
        <v>0</v>
      </c>
      <c r="DL23" s="242">
        <f>MIN(-SUM(DL$13:DL22),DK48)</f>
        <v>0</v>
      </c>
      <c r="DM23" s="242">
        <f>MIN(-SUM(DM$13:DM22),DL48)</f>
        <v>0</v>
      </c>
      <c r="DN23" s="242">
        <f>MIN(-SUM(DN$13:DN22),DM48)</f>
        <v>0</v>
      </c>
      <c r="DO23" s="242">
        <f>MIN(-SUM(DO$13:DO22),DN48)</f>
        <v>0</v>
      </c>
      <c r="DP23" s="242">
        <f>MIN(-SUM(DP$13:DP22),DO48)</f>
        <v>0</v>
      </c>
      <c r="DQ23" s="242">
        <f>MIN(-SUM(DQ$13:DQ22),DP48)</f>
        <v>0</v>
      </c>
      <c r="DR23" s="242">
        <f>MIN(-SUM(DR$13:DR22),DQ48)</f>
        <v>0</v>
      </c>
      <c r="DS23" s="242">
        <f>MIN(-SUM(DS$13:DS22),DR48)</f>
        <v>0</v>
      </c>
      <c r="DT23" s="242">
        <f>MIN(-SUM(DT$13:DT22),DS48)</f>
        <v>0</v>
      </c>
      <c r="DU23" s="242">
        <f>MIN(-SUM(DU$13:DU22),DT48)</f>
        <v>0</v>
      </c>
      <c r="DV23" s="242">
        <f>MIN(-SUM(DV$13:DV22),DU48)</f>
        <v>0</v>
      </c>
      <c r="DW23" s="242">
        <f>MIN(-SUM(DW$13:DW22),DV48)</f>
        <v>0</v>
      </c>
      <c r="DX23" s="242">
        <f>MIN(-SUM(DX$13:DX22),DW48)</f>
        <v>0</v>
      </c>
      <c r="DY23" s="242">
        <f>MIN(-SUM(DY$13:DY22),DX48)</f>
        <v>0</v>
      </c>
      <c r="DZ23" s="242">
        <f>MIN(-SUM(DZ$13:DZ22),DY48)</f>
        <v>0</v>
      </c>
      <c r="EA23" s="242">
        <f>MIN(-SUM(EA$13:EA22),DZ48)</f>
        <v>0</v>
      </c>
      <c r="EB23" s="242">
        <f>MIN(-SUM(EB$13:EB22),EA48)</f>
        <v>0</v>
      </c>
      <c r="EC23" s="242">
        <f>MIN(-SUM(EC$13:EC22),EB48)</f>
        <v>0</v>
      </c>
      <c r="ED23" s="242">
        <f>MIN(-SUM(ED$13:ED22),EC48)</f>
        <v>0</v>
      </c>
      <c r="EE23" s="242">
        <f>MIN(-SUM(EE$13:EE22),ED48)</f>
        <v>0</v>
      </c>
      <c r="EF23" s="242">
        <f>MIN(-SUM(EF$13:EF22),EE48)</f>
        <v>0</v>
      </c>
      <c r="EG23" s="242">
        <f>MIN(-SUM(EG$13:EG22),EF48)</f>
        <v>0</v>
      </c>
      <c r="EH23" s="242">
        <f>MIN(-SUM(EH$13:EH22),EG48)</f>
        <v>0</v>
      </c>
      <c r="EI23" s="242">
        <f>MIN(-SUM(EI$13:EI22),EH48)</f>
        <v>0</v>
      </c>
      <c r="EJ23" s="242">
        <f>MIN(-SUM(EJ$13:EJ22),EI48)</f>
        <v>0</v>
      </c>
      <c r="EK23" s="242">
        <f>MIN(-SUM(EK$13:EK22),EJ48)</f>
        <v>0</v>
      </c>
      <c r="EL23" s="242">
        <f>MIN(-SUM(EL$13:EL22),EK48)</f>
        <v>0</v>
      </c>
      <c r="EM23" s="242">
        <f>MIN(-SUM(EM$13:EM22),EL48)</f>
        <v>0</v>
      </c>
      <c r="EN23" s="242">
        <f>MIN(-SUM(EN$13:EN22),EM48)</f>
        <v>0</v>
      </c>
      <c r="EO23" s="242">
        <f>MIN(-SUM(EO$13:EO22),EN48)</f>
        <v>0</v>
      </c>
      <c r="EP23" s="242">
        <f>MIN(-SUM(EP$13:EP22),EO48)</f>
        <v>0</v>
      </c>
      <c r="EQ23" s="242">
        <f>MIN(-SUM(EQ$13:EQ22),EP48)</f>
        <v>0</v>
      </c>
      <c r="ER23" s="242">
        <f>MIN(-SUM(ER$13:ER22),EQ48)</f>
        <v>0</v>
      </c>
      <c r="ES23" s="242">
        <f>MIN(-SUM(ES$13:ES22),ER48)</f>
        <v>0</v>
      </c>
      <c r="ET23" s="242">
        <f>MIN(-SUM(ET$13:ET22),ES48)</f>
        <v>0</v>
      </c>
      <c r="EU23" s="242">
        <f>MIN(-SUM(EU$13:EU22),ET48)</f>
        <v>0</v>
      </c>
      <c r="EV23" s="242">
        <f>MIN(-SUM(EV$13:EV22),EU48)</f>
        <v>0</v>
      </c>
      <c r="EW23" s="242">
        <f>MIN(-SUM(EW$13:EW22),EV48)</f>
        <v>0</v>
      </c>
      <c r="EX23" s="242">
        <f>MIN(-SUM(EX$13:EX22),EW48)</f>
        <v>0</v>
      </c>
      <c r="EY23" s="242">
        <f>MIN(-SUM(EY$13:EY22),EX48)</f>
        <v>0</v>
      </c>
      <c r="EZ23" s="242">
        <f>MIN(-SUM(EZ$13:EZ22),EY48)</f>
        <v>0</v>
      </c>
      <c r="FA23" s="242">
        <f>MIN(-SUM(FA$13:FA22),EZ48)</f>
        <v>0</v>
      </c>
      <c r="FB23" s="242">
        <f>MIN(-SUM(FB$13:FB22),FA48)</f>
        <v>0</v>
      </c>
      <c r="FC23" s="242">
        <f>MIN(-SUM(FC$13:FC22),FB48)</f>
        <v>0</v>
      </c>
      <c r="FD23" s="242">
        <f>MIN(-SUM(FD$13:FD22),FC48)</f>
        <v>0</v>
      </c>
      <c r="FE23" s="242">
        <f>MIN(-SUM(FE$13:FE22),FD48)</f>
        <v>0</v>
      </c>
      <c r="FF23" s="242">
        <f>MIN(-SUM(FF$13:FF22),FE48)</f>
        <v>0</v>
      </c>
      <c r="FG23" s="242">
        <f>MIN(-SUM(FG$13:FG22),FF48)</f>
        <v>0</v>
      </c>
      <c r="FH23" s="242">
        <f>MIN(-SUM(FH$13:FH22),FG48)</f>
        <v>0</v>
      </c>
      <c r="FI23" s="242">
        <f>MIN(-SUM(FI$13:FI22),FH48)</f>
        <v>0</v>
      </c>
      <c r="FJ23" s="242">
        <f>MIN(-SUM(FJ$13:FJ22),FI48)</f>
        <v>0</v>
      </c>
      <c r="FK23" s="242">
        <f>MIN(-SUM(FK$13:FK22),FJ48)</f>
        <v>0</v>
      </c>
      <c r="FL23" s="242">
        <f>MIN(-SUM(FL$13:FL22),FK48)</f>
        <v>0</v>
      </c>
      <c r="FM23" s="242">
        <f>MIN(-SUM(FM$13:FM22),FL48)</f>
        <v>0</v>
      </c>
      <c r="FN23" s="242">
        <f>MIN(-SUM(FN$13:FN22),FM48)</f>
        <v>0</v>
      </c>
      <c r="FO23" s="242">
        <f>MIN(-SUM(FO$13:FO22),FN48)</f>
        <v>0</v>
      </c>
      <c r="FP23" s="242">
        <f>MIN(-SUM(FP$13:FP22),FO48)</f>
        <v>0</v>
      </c>
      <c r="FQ23" s="242">
        <f>MIN(-SUM(FQ$13:FQ22),FP48)</f>
        <v>0</v>
      </c>
      <c r="FR23" s="242">
        <f>MIN(-SUM(FR$13:FR22),FQ48)</f>
        <v>0</v>
      </c>
      <c r="FS23" s="242">
        <f>MIN(-SUM(FS$13:FS22),FR48)</f>
        <v>0</v>
      </c>
      <c r="FT23" s="242">
        <f>MIN(-SUM(FT$13:FT22),FS48)</f>
        <v>0</v>
      </c>
      <c r="FU23" s="242">
        <f>MIN(-SUM(FU$13:FU22),FT48)</f>
        <v>0</v>
      </c>
      <c r="FV23" s="242">
        <f>MIN(-SUM(FV$13:FV22),FU48)</f>
        <v>0</v>
      </c>
      <c r="FW23" s="242">
        <f>MIN(-SUM(FW$13:FW22),FV48)</f>
        <v>0</v>
      </c>
      <c r="FX23" s="242">
        <f>MIN(-SUM(FX$13:FX22),FW48)</f>
        <v>0</v>
      </c>
      <c r="FY23" s="242">
        <f>MIN(-SUM(FY$13:FY22),FX48)</f>
        <v>0</v>
      </c>
      <c r="FZ23" s="242">
        <f>MIN(-SUM(FZ$13:FZ22),FY48)</f>
        <v>0</v>
      </c>
      <c r="GA23" s="242">
        <f>MIN(-SUM(GA$13:GA22),FZ48)</f>
        <v>0</v>
      </c>
      <c r="GB23" s="242">
        <f>MIN(-SUM(GB$13:GB22),GA48)</f>
        <v>0</v>
      </c>
      <c r="GC23" s="242">
        <f>MIN(-SUM(GC$13:GC22),GB48)</f>
        <v>0</v>
      </c>
      <c r="GD23" s="242">
        <f>MIN(-SUM(GD$13:GD22),GC48)</f>
        <v>0</v>
      </c>
      <c r="GE23" s="242">
        <f>MIN(-SUM(GE$13:GE22),GD48)</f>
        <v>0</v>
      </c>
      <c r="GF23" s="242">
        <f>MIN(-SUM(GF$13:GF22),GE48)</f>
        <v>0</v>
      </c>
      <c r="GG23" s="242">
        <f>MIN(-SUM(GG$13:GG22),GF48)</f>
        <v>0</v>
      </c>
      <c r="GH23" s="242">
        <f>MIN(-SUM(GH$13:GH22),GG48)</f>
        <v>0</v>
      </c>
      <c r="GI23" s="242">
        <f>MIN(-SUM(GI$13:GI22),GH48)</f>
        <v>0</v>
      </c>
      <c r="GJ23" s="242">
        <f>MIN(-SUM(GJ$13:GJ22),GI48)</f>
        <v>0</v>
      </c>
      <c r="GK23" s="242">
        <f>MIN(-SUM(GK$13:GK22),GJ48)</f>
        <v>0</v>
      </c>
      <c r="GL23" s="242">
        <f>MIN(-SUM(GL$13:GL22),GK48)</f>
        <v>0</v>
      </c>
      <c r="GM23" s="242">
        <f>MIN(-SUM(GM$13:GM22),GL48)</f>
        <v>0</v>
      </c>
      <c r="GN23" s="242">
        <f>MIN(-SUM(GN$13:GN22),GM48)</f>
        <v>0</v>
      </c>
      <c r="GO23" s="242">
        <f>MIN(-SUM(GO$13:GO22),GN48)</f>
        <v>0</v>
      </c>
      <c r="GP23" s="242">
        <f>MIN(-SUM(GP$13:GP22),GO48)</f>
        <v>0</v>
      </c>
      <c r="GQ23" s="242">
        <f>MIN(-SUM(GQ$13:GQ22),GP48)</f>
        <v>0</v>
      </c>
      <c r="GR23" s="242">
        <f>MIN(-SUM(GR$13:GR22),GQ48)</f>
        <v>0</v>
      </c>
      <c r="GS23" s="242">
        <f>MIN(-SUM(GS$13:GS22),GR48)</f>
        <v>0</v>
      </c>
      <c r="GT23" s="242">
        <f>MIN(-SUM(GT$13:GT22),GS48)</f>
        <v>0</v>
      </c>
      <c r="GU23" s="242">
        <f>MIN(-SUM(GU$13:GU22),GT48)</f>
        <v>0</v>
      </c>
      <c r="GV23" s="242">
        <f>MIN(-SUM(GV$13:GV22),GU48)</f>
        <v>0</v>
      </c>
      <c r="GW23" s="242">
        <f>MIN(-SUM(GW$13:GW22),GV48)</f>
        <v>0</v>
      </c>
      <c r="GX23" s="242">
        <f>MIN(-SUM(GX$13:GX22),GW48)</f>
        <v>0</v>
      </c>
      <c r="GY23" s="242">
        <f>MIN(-SUM(GY$13:GY22),GX48)</f>
        <v>0</v>
      </c>
      <c r="GZ23" s="242">
        <f>MIN(-SUM(GZ$13:GZ22),GY48)</f>
        <v>0</v>
      </c>
      <c r="HA23" s="242">
        <f>MIN(-SUM(HA$13:HA22),GZ48)</f>
        <v>0</v>
      </c>
    </row>
    <row r="24" spans="1:209" x14ac:dyDescent="0.2">
      <c r="A24" s="19" t="s">
        <v>320</v>
      </c>
      <c r="C24" s="262">
        <f t="shared" si="17"/>
        <v>8</v>
      </c>
      <c r="D24" s="817" t="str">
        <v>ThriveED - RLF Loan</v>
      </c>
      <c r="E24" s="974" t="str">
        <f>_xlfn.XLOOKUP($D24,'Capital Sources'!$C$17:$C$54,'Capital Sources'!$E$17:$E$54)</f>
        <v>Conventional Debt</v>
      </c>
      <c r="F24" s="818">
        <f>_xlfn.XLOOKUP($D24,'Capital Sources'!$C$17:$C$54,'Capital Sources'!$D$17:$D$54)</f>
        <v>0</v>
      </c>
      <c r="G24" s="660" t="e">
        <f t="shared" si="16"/>
        <v>#DIV/0!</v>
      </c>
      <c r="H24" s="819">
        <f>IFERROR(IF(D24=0,"",_xlfn.XLOOKUP($D24,'Capital Sources'!$C$36:$C$54,'Capital Sources'!$M$36:$M$54)),"")</f>
        <v>0</v>
      </c>
      <c r="I24" s="820">
        <f>IFERROR(IF(E24=0,"",_xlfn.XLOOKUP($D24,'Capital Sources'!$C$36:$C$54,'Capital Sources'!$R$36:$R$54)),"")</f>
        <v>0</v>
      </c>
      <c r="J24" s="821" t="str">
        <f>IFERROR(IF(F24=0,"",_xlfn.XLOOKUP($D24,'Capital Sources'!$C$36:$C$54,'Capital Sources'!$S$36:$S$54)),"")</f>
        <v/>
      </c>
      <c r="K24" s="821" t="str">
        <f>IFERROR(IF(G24=0,"",_xlfn.XLOOKUP($D24,'Capital Sources'!$C$36:$C$54,'Capital Sources'!$N$36:$N$54)),"")</f>
        <v/>
      </c>
      <c r="L24" s="821" t="str">
        <f>IFERROR(IF(H24=0,"",_xlfn.XLOOKUP($D24,'Capital Sources'!$C$36:$C$54,'Capital Sources'!$P$36:$P$54)),"")</f>
        <v/>
      </c>
      <c r="N24" s="240">
        <f>MIN(-SUM(N$13:N23),F24)</f>
        <v>0</v>
      </c>
      <c r="O24" s="240">
        <f>MIN(-SUM(O$13:O23),N49)</f>
        <v>0</v>
      </c>
      <c r="P24" s="240">
        <f>MIN(-SUM(P$13:P23),O49)</f>
        <v>0</v>
      </c>
      <c r="Q24" s="240">
        <f>MIN(-SUM(Q$13:Q23),P49)</f>
        <v>0</v>
      </c>
      <c r="R24" s="240">
        <f>MIN(-SUM(R$13:R23),Q49)</f>
        <v>0</v>
      </c>
      <c r="S24" s="240">
        <f>MIN(-SUM(S$13:S23),R49)</f>
        <v>0</v>
      </c>
      <c r="T24" s="240">
        <f>MIN(-SUM(T$13:T23),S49)</f>
        <v>0</v>
      </c>
      <c r="U24" s="240">
        <f>MIN(-SUM(U$13:U23),T49)</f>
        <v>0</v>
      </c>
      <c r="V24" s="240">
        <f>MIN(-SUM(V$13:V23),U49)</f>
        <v>0</v>
      </c>
      <c r="W24" s="240">
        <f>MIN(-SUM(W$13:W23),V49)</f>
        <v>0</v>
      </c>
      <c r="X24" s="240">
        <f>MIN(-SUM(X$13:X23),W49)</f>
        <v>0</v>
      </c>
      <c r="Y24" s="240">
        <f>MIN(-SUM(Y$13:Y23),X49)</f>
        <v>0</v>
      </c>
      <c r="Z24" s="240">
        <f>MIN(-SUM(Z$13:Z23),Y49)</f>
        <v>0</v>
      </c>
      <c r="AA24" s="240">
        <f>MIN(-SUM(AA$13:AA23),Z49)</f>
        <v>0</v>
      </c>
      <c r="AB24" s="240">
        <f>MIN(-SUM(AB$13:AB23),AA49)</f>
        <v>0</v>
      </c>
      <c r="AD24" s="242">
        <f>MIN(-SUM(AD$13:AD23),$F24)</f>
        <v>0</v>
      </c>
      <c r="AE24" s="242">
        <f>MIN(-SUM(AE$13:AE23),AD49)</f>
        <v>0</v>
      </c>
      <c r="AF24" s="242">
        <f>MIN(-SUM(AF$13:AF23),AE49)</f>
        <v>0</v>
      </c>
      <c r="AG24" s="242">
        <f>MIN(-SUM(AG$13:AG23),AF49)</f>
        <v>0</v>
      </c>
      <c r="AH24" s="242">
        <f>MIN(-SUM(AH$13:AH23),AG49)</f>
        <v>0</v>
      </c>
      <c r="AI24" s="242">
        <f>MIN(-SUM(AI$13:AI23),AH49)</f>
        <v>0</v>
      </c>
      <c r="AJ24" s="242">
        <f>MIN(-SUM(AJ$13:AJ23),AI49)</f>
        <v>0</v>
      </c>
      <c r="AK24" s="242">
        <f>MIN(-SUM(AK$13:AK23),AJ49)</f>
        <v>0</v>
      </c>
      <c r="AL24" s="242">
        <f>MIN(-SUM(AL$13:AL23),AK49)</f>
        <v>0</v>
      </c>
      <c r="AM24" s="242">
        <f>MIN(-SUM(AM$13:AM23),AL49)</f>
        <v>0</v>
      </c>
      <c r="AN24" s="242">
        <f>MIN(-SUM(AN$13:AN23),AM49)</f>
        <v>0</v>
      </c>
      <c r="AO24" s="242">
        <f>MIN(-SUM(AO$13:AO23),AN49)</f>
        <v>0</v>
      </c>
      <c r="AP24" s="242">
        <f>MIN(-SUM(AP$13:AP23),AO49)</f>
        <v>0</v>
      </c>
      <c r="AQ24" s="242">
        <f>MIN(-SUM(AQ$13:AQ23),AP49)</f>
        <v>0</v>
      </c>
      <c r="AR24" s="242">
        <f>MIN(-SUM(AR$13:AR23),AQ49)</f>
        <v>0</v>
      </c>
      <c r="AS24" s="242">
        <f>MIN(-SUM(AS$13:AS23),AR49)</f>
        <v>0</v>
      </c>
      <c r="AT24" s="242">
        <f>MIN(-SUM(AT$13:AT23),AS49)</f>
        <v>0</v>
      </c>
      <c r="AU24" s="242">
        <f>MIN(-SUM(AU$13:AU23),AT49)</f>
        <v>0</v>
      </c>
      <c r="AV24" s="242">
        <f>MIN(-SUM(AV$13:AV23),AU49)</f>
        <v>0</v>
      </c>
      <c r="AW24" s="242">
        <f>MIN(-SUM(AW$13:AW23),AV49)</f>
        <v>0</v>
      </c>
      <c r="AX24" s="242">
        <f>MIN(-SUM(AX$13:AX23),AW49)</f>
        <v>0</v>
      </c>
      <c r="AY24" s="242">
        <f>MIN(-SUM(AY$13:AY23),AX49)</f>
        <v>0</v>
      </c>
      <c r="AZ24" s="242">
        <f>MIN(-SUM(AZ$13:AZ23),AY49)</f>
        <v>0</v>
      </c>
      <c r="BA24" s="242">
        <f>MIN(-SUM(BA$13:BA23),AZ49)</f>
        <v>0</v>
      </c>
      <c r="BB24" s="242">
        <f>MIN(-SUM(BB$13:BB23),BA49)</f>
        <v>0</v>
      </c>
      <c r="BC24" s="242">
        <f>MIN(-SUM(BC$13:BC23),BB49)</f>
        <v>0</v>
      </c>
      <c r="BD24" s="242">
        <f>MIN(-SUM(BD$13:BD23),BC49)</f>
        <v>0</v>
      </c>
      <c r="BE24" s="242">
        <f>MIN(-SUM(BE$13:BE23),BD49)</f>
        <v>0</v>
      </c>
      <c r="BF24" s="242">
        <f>MIN(-SUM(BF$13:BF23),BE49)</f>
        <v>0</v>
      </c>
      <c r="BG24" s="242">
        <f>MIN(-SUM(BG$13:BG23),BF49)</f>
        <v>0</v>
      </c>
      <c r="BH24" s="242">
        <f>MIN(-SUM(BH$13:BH23),BG49)</f>
        <v>0</v>
      </c>
      <c r="BI24" s="242">
        <f>MIN(-SUM(BI$13:BI23),BH49)</f>
        <v>0</v>
      </c>
      <c r="BJ24" s="242">
        <f>MIN(-SUM(BJ$13:BJ23),BI49)</f>
        <v>0</v>
      </c>
      <c r="BK24" s="242">
        <f>MIN(-SUM(BK$13:BK23),BJ49)</f>
        <v>0</v>
      </c>
      <c r="BL24" s="242">
        <f>MIN(-SUM(BL$13:BL23),BK49)</f>
        <v>0</v>
      </c>
      <c r="BM24" s="242">
        <f>MIN(-SUM(BM$13:BM23),BL49)</f>
        <v>0</v>
      </c>
      <c r="BN24" s="242">
        <f>MIN(-SUM(BN$13:BN23),BM49)</f>
        <v>0</v>
      </c>
      <c r="BO24" s="242">
        <f>MIN(-SUM(BO$13:BO23),BN49)</f>
        <v>0</v>
      </c>
      <c r="BP24" s="242">
        <f>MIN(-SUM(BP$13:BP23),BO49)</f>
        <v>0</v>
      </c>
      <c r="BQ24" s="242">
        <f>MIN(-SUM(BQ$13:BQ23),BP49)</f>
        <v>0</v>
      </c>
      <c r="BR24" s="242">
        <f>MIN(-SUM(BR$13:BR23),BQ49)</f>
        <v>0</v>
      </c>
      <c r="BS24" s="242">
        <f>MIN(-SUM(BS$13:BS23),BR49)</f>
        <v>0</v>
      </c>
      <c r="BT24" s="242">
        <f>MIN(-SUM(BT$13:BT23),BS49)</f>
        <v>0</v>
      </c>
      <c r="BU24" s="242">
        <f>MIN(-SUM(BU$13:BU23),BT49)</f>
        <v>0</v>
      </c>
      <c r="BV24" s="242">
        <f>MIN(-SUM(BV$13:BV23),BU49)</f>
        <v>0</v>
      </c>
      <c r="BW24" s="242">
        <f>MIN(-SUM(BW$13:BW23),BV49)</f>
        <v>0</v>
      </c>
      <c r="BX24" s="242">
        <f>MIN(-SUM(BX$13:BX23),BW49)</f>
        <v>0</v>
      </c>
      <c r="BY24" s="242">
        <f>MIN(-SUM(BY$13:BY23),BX49)</f>
        <v>0</v>
      </c>
      <c r="BZ24" s="242">
        <f>MIN(-SUM(BZ$13:BZ23),BY49)</f>
        <v>0</v>
      </c>
      <c r="CA24" s="242">
        <f>MIN(-SUM(CA$13:CA23),BZ49)</f>
        <v>0</v>
      </c>
      <c r="CB24" s="242">
        <f>MIN(-SUM(CB$13:CB23),CA49)</f>
        <v>0</v>
      </c>
      <c r="CC24" s="242">
        <f>MIN(-SUM(CC$13:CC23),CB49)</f>
        <v>0</v>
      </c>
      <c r="CD24" s="242">
        <f>MIN(-SUM(CD$13:CD23),CC49)</f>
        <v>0</v>
      </c>
      <c r="CE24" s="242">
        <f>MIN(-SUM(CE$13:CE23),CD49)</f>
        <v>0</v>
      </c>
      <c r="CF24" s="242">
        <f>MIN(-SUM(CF$13:CF23),CE49)</f>
        <v>0</v>
      </c>
      <c r="CG24" s="242">
        <f>MIN(-SUM(CG$13:CG23),CF49)</f>
        <v>0</v>
      </c>
      <c r="CH24" s="242">
        <f>MIN(-SUM(CH$13:CH23),CG49)</f>
        <v>0</v>
      </c>
      <c r="CI24" s="242">
        <f>MIN(-SUM(CI$13:CI23),CH49)</f>
        <v>0</v>
      </c>
      <c r="CJ24" s="242">
        <f>MIN(-SUM(CJ$13:CJ23),CI49)</f>
        <v>0</v>
      </c>
      <c r="CK24" s="242">
        <f>MIN(-SUM(CK$13:CK23),CJ49)</f>
        <v>0</v>
      </c>
      <c r="CL24" s="242">
        <f>MIN(-SUM(CL$13:CL23),CK49)</f>
        <v>0</v>
      </c>
      <c r="CM24" s="242">
        <f>MIN(-SUM(CM$13:CM23),CL49)</f>
        <v>0</v>
      </c>
      <c r="CN24" s="242">
        <f>MIN(-SUM(CN$13:CN23),CM49)</f>
        <v>0</v>
      </c>
      <c r="CO24" s="242">
        <f>MIN(-SUM(CO$13:CO23),CN49)</f>
        <v>0</v>
      </c>
      <c r="CP24" s="242">
        <f>MIN(-SUM(CP$13:CP23),CO49)</f>
        <v>0</v>
      </c>
      <c r="CQ24" s="242">
        <f>MIN(-SUM(CQ$13:CQ23),CP49)</f>
        <v>0</v>
      </c>
      <c r="CR24" s="242">
        <f>MIN(-SUM(CR$13:CR23),CQ49)</f>
        <v>0</v>
      </c>
      <c r="CS24" s="242">
        <f>MIN(-SUM(CS$13:CS23),CR49)</f>
        <v>0</v>
      </c>
      <c r="CT24" s="242">
        <f>MIN(-SUM(CT$13:CT23),CS49)</f>
        <v>0</v>
      </c>
      <c r="CU24" s="242">
        <f>MIN(-SUM(CU$13:CU23),CT49)</f>
        <v>0</v>
      </c>
      <c r="CV24" s="242">
        <f>MIN(-SUM(CV$13:CV23),CU49)</f>
        <v>0</v>
      </c>
      <c r="CW24" s="242">
        <f>MIN(-SUM(CW$13:CW23),CV49)</f>
        <v>0</v>
      </c>
      <c r="CX24" s="242">
        <f>MIN(-SUM(CX$13:CX23),CW49)</f>
        <v>0</v>
      </c>
      <c r="CY24" s="242">
        <f>MIN(-SUM(CY$13:CY23),CX49)</f>
        <v>0</v>
      </c>
      <c r="CZ24" s="242">
        <f>MIN(-SUM(CZ$13:CZ23),CY49)</f>
        <v>0</v>
      </c>
      <c r="DA24" s="242">
        <f>MIN(-SUM(DA$13:DA23),CZ49)</f>
        <v>0</v>
      </c>
      <c r="DB24" s="242">
        <f>MIN(-SUM(DB$13:DB23),DA49)</f>
        <v>0</v>
      </c>
      <c r="DC24" s="242">
        <f>MIN(-SUM(DC$13:DC23),DB49)</f>
        <v>0</v>
      </c>
      <c r="DD24" s="242">
        <f>MIN(-SUM(DD$13:DD23),DC49)</f>
        <v>0</v>
      </c>
      <c r="DE24" s="242">
        <f>MIN(-SUM(DE$13:DE23),DD49)</f>
        <v>0</v>
      </c>
      <c r="DF24" s="242">
        <f>MIN(-SUM(DF$13:DF23),DE49)</f>
        <v>0</v>
      </c>
      <c r="DG24" s="242">
        <f>MIN(-SUM(DG$13:DG23),DF49)</f>
        <v>0</v>
      </c>
      <c r="DH24" s="242">
        <f>MIN(-SUM(DH$13:DH23),DG49)</f>
        <v>0</v>
      </c>
      <c r="DI24" s="242">
        <f>MIN(-SUM(DI$13:DI23),DH49)</f>
        <v>0</v>
      </c>
      <c r="DJ24" s="242">
        <f>MIN(-SUM(DJ$13:DJ23),DI49)</f>
        <v>0</v>
      </c>
      <c r="DK24" s="242">
        <f>MIN(-SUM(DK$13:DK23),DJ49)</f>
        <v>0</v>
      </c>
      <c r="DL24" s="242">
        <f>MIN(-SUM(DL$13:DL23),DK49)</f>
        <v>0</v>
      </c>
      <c r="DM24" s="242">
        <f>MIN(-SUM(DM$13:DM23),DL49)</f>
        <v>0</v>
      </c>
      <c r="DN24" s="242">
        <f>MIN(-SUM(DN$13:DN23),DM49)</f>
        <v>0</v>
      </c>
      <c r="DO24" s="242">
        <f>MIN(-SUM(DO$13:DO23),DN49)</f>
        <v>0</v>
      </c>
      <c r="DP24" s="242">
        <f>MIN(-SUM(DP$13:DP23),DO49)</f>
        <v>0</v>
      </c>
      <c r="DQ24" s="242">
        <f>MIN(-SUM(DQ$13:DQ23),DP49)</f>
        <v>0</v>
      </c>
      <c r="DR24" s="242">
        <f>MIN(-SUM(DR$13:DR23),DQ49)</f>
        <v>0</v>
      </c>
      <c r="DS24" s="242">
        <f>MIN(-SUM(DS$13:DS23),DR49)</f>
        <v>0</v>
      </c>
      <c r="DT24" s="242">
        <f>MIN(-SUM(DT$13:DT23),DS49)</f>
        <v>0</v>
      </c>
      <c r="DU24" s="242">
        <f>MIN(-SUM(DU$13:DU23),DT49)</f>
        <v>0</v>
      </c>
      <c r="DV24" s="242">
        <f>MIN(-SUM(DV$13:DV23),DU49)</f>
        <v>0</v>
      </c>
      <c r="DW24" s="242">
        <f>MIN(-SUM(DW$13:DW23),DV49)</f>
        <v>0</v>
      </c>
      <c r="DX24" s="242">
        <f>MIN(-SUM(DX$13:DX23),DW49)</f>
        <v>0</v>
      </c>
      <c r="DY24" s="242">
        <f>MIN(-SUM(DY$13:DY23),DX49)</f>
        <v>0</v>
      </c>
      <c r="DZ24" s="242">
        <f>MIN(-SUM(DZ$13:DZ23),DY49)</f>
        <v>0</v>
      </c>
      <c r="EA24" s="242">
        <f>MIN(-SUM(EA$13:EA23),DZ49)</f>
        <v>0</v>
      </c>
      <c r="EB24" s="242">
        <f>MIN(-SUM(EB$13:EB23),EA49)</f>
        <v>0</v>
      </c>
      <c r="EC24" s="242">
        <f>MIN(-SUM(EC$13:EC23),EB49)</f>
        <v>0</v>
      </c>
      <c r="ED24" s="242">
        <f>MIN(-SUM(ED$13:ED23),EC49)</f>
        <v>0</v>
      </c>
      <c r="EE24" s="242">
        <f>MIN(-SUM(EE$13:EE23),ED49)</f>
        <v>0</v>
      </c>
      <c r="EF24" s="242">
        <f>MIN(-SUM(EF$13:EF23),EE49)</f>
        <v>0</v>
      </c>
      <c r="EG24" s="242">
        <f>MIN(-SUM(EG$13:EG23),EF49)</f>
        <v>0</v>
      </c>
      <c r="EH24" s="242">
        <f>MIN(-SUM(EH$13:EH23),EG49)</f>
        <v>0</v>
      </c>
      <c r="EI24" s="242">
        <f>MIN(-SUM(EI$13:EI23),EH49)</f>
        <v>0</v>
      </c>
      <c r="EJ24" s="242">
        <f>MIN(-SUM(EJ$13:EJ23),EI49)</f>
        <v>0</v>
      </c>
      <c r="EK24" s="242">
        <f>MIN(-SUM(EK$13:EK23),EJ49)</f>
        <v>0</v>
      </c>
      <c r="EL24" s="242">
        <f>MIN(-SUM(EL$13:EL23),EK49)</f>
        <v>0</v>
      </c>
      <c r="EM24" s="242">
        <f>MIN(-SUM(EM$13:EM23),EL49)</f>
        <v>0</v>
      </c>
      <c r="EN24" s="242">
        <f>MIN(-SUM(EN$13:EN23),EM49)</f>
        <v>0</v>
      </c>
      <c r="EO24" s="242">
        <f>MIN(-SUM(EO$13:EO23),EN49)</f>
        <v>0</v>
      </c>
      <c r="EP24" s="242">
        <f>MIN(-SUM(EP$13:EP23),EO49)</f>
        <v>0</v>
      </c>
      <c r="EQ24" s="242">
        <f>MIN(-SUM(EQ$13:EQ23),EP49)</f>
        <v>0</v>
      </c>
      <c r="ER24" s="242">
        <f>MIN(-SUM(ER$13:ER23),EQ49)</f>
        <v>0</v>
      </c>
      <c r="ES24" s="242">
        <f>MIN(-SUM(ES$13:ES23),ER49)</f>
        <v>0</v>
      </c>
      <c r="ET24" s="242">
        <f>MIN(-SUM(ET$13:ET23),ES49)</f>
        <v>0</v>
      </c>
      <c r="EU24" s="242">
        <f>MIN(-SUM(EU$13:EU23),ET49)</f>
        <v>0</v>
      </c>
      <c r="EV24" s="242">
        <f>MIN(-SUM(EV$13:EV23),EU49)</f>
        <v>0</v>
      </c>
      <c r="EW24" s="242">
        <f>MIN(-SUM(EW$13:EW23),EV49)</f>
        <v>0</v>
      </c>
      <c r="EX24" s="242">
        <f>MIN(-SUM(EX$13:EX23),EW49)</f>
        <v>0</v>
      </c>
      <c r="EY24" s="242">
        <f>MIN(-SUM(EY$13:EY23),EX49)</f>
        <v>0</v>
      </c>
      <c r="EZ24" s="242">
        <f>MIN(-SUM(EZ$13:EZ23),EY49)</f>
        <v>0</v>
      </c>
      <c r="FA24" s="242">
        <f>MIN(-SUM(FA$13:FA23),EZ49)</f>
        <v>0</v>
      </c>
      <c r="FB24" s="242">
        <f>MIN(-SUM(FB$13:FB23),FA49)</f>
        <v>0</v>
      </c>
      <c r="FC24" s="242">
        <f>MIN(-SUM(FC$13:FC23),FB49)</f>
        <v>0</v>
      </c>
      <c r="FD24" s="242">
        <f>MIN(-SUM(FD$13:FD23),FC49)</f>
        <v>0</v>
      </c>
      <c r="FE24" s="242">
        <f>MIN(-SUM(FE$13:FE23),FD49)</f>
        <v>0</v>
      </c>
      <c r="FF24" s="242">
        <f>MIN(-SUM(FF$13:FF23),FE49)</f>
        <v>0</v>
      </c>
      <c r="FG24" s="242">
        <f>MIN(-SUM(FG$13:FG23),FF49)</f>
        <v>0</v>
      </c>
      <c r="FH24" s="242">
        <f>MIN(-SUM(FH$13:FH23),FG49)</f>
        <v>0</v>
      </c>
      <c r="FI24" s="242">
        <f>MIN(-SUM(FI$13:FI23),FH49)</f>
        <v>0</v>
      </c>
      <c r="FJ24" s="242">
        <f>MIN(-SUM(FJ$13:FJ23),FI49)</f>
        <v>0</v>
      </c>
      <c r="FK24" s="242">
        <f>MIN(-SUM(FK$13:FK23),FJ49)</f>
        <v>0</v>
      </c>
      <c r="FL24" s="242">
        <f>MIN(-SUM(FL$13:FL23),FK49)</f>
        <v>0</v>
      </c>
      <c r="FM24" s="242">
        <f>MIN(-SUM(FM$13:FM23),FL49)</f>
        <v>0</v>
      </c>
      <c r="FN24" s="242">
        <f>MIN(-SUM(FN$13:FN23),FM49)</f>
        <v>0</v>
      </c>
      <c r="FO24" s="242">
        <f>MIN(-SUM(FO$13:FO23),FN49)</f>
        <v>0</v>
      </c>
      <c r="FP24" s="242">
        <f>MIN(-SUM(FP$13:FP23),FO49)</f>
        <v>0</v>
      </c>
      <c r="FQ24" s="242">
        <f>MIN(-SUM(FQ$13:FQ23),FP49)</f>
        <v>0</v>
      </c>
      <c r="FR24" s="242">
        <f>MIN(-SUM(FR$13:FR23),FQ49)</f>
        <v>0</v>
      </c>
      <c r="FS24" s="242">
        <f>MIN(-SUM(FS$13:FS23),FR49)</f>
        <v>0</v>
      </c>
      <c r="FT24" s="242">
        <f>MIN(-SUM(FT$13:FT23),FS49)</f>
        <v>0</v>
      </c>
      <c r="FU24" s="242">
        <f>MIN(-SUM(FU$13:FU23),FT49)</f>
        <v>0</v>
      </c>
      <c r="FV24" s="242">
        <f>MIN(-SUM(FV$13:FV23),FU49)</f>
        <v>0</v>
      </c>
      <c r="FW24" s="242">
        <f>MIN(-SUM(FW$13:FW23),FV49)</f>
        <v>0</v>
      </c>
      <c r="FX24" s="242">
        <f>MIN(-SUM(FX$13:FX23),FW49)</f>
        <v>0</v>
      </c>
      <c r="FY24" s="242">
        <f>MIN(-SUM(FY$13:FY23),FX49)</f>
        <v>0</v>
      </c>
      <c r="FZ24" s="242">
        <f>MIN(-SUM(FZ$13:FZ23),FY49)</f>
        <v>0</v>
      </c>
      <c r="GA24" s="242">
        <f>MIN(-SUM(GA$13:GA23),FZ49)</f>
        <v>0</v>
      </c>
      <c r="GB24" s="242">
        <f>MIN(-SUM(GB$13:GB23),GA49)</f>
        <v>0</v>
      </c>
      <c r="GC24" s="242">
        <f>MIN(-SUM(GC$13:GC23),GB49)</f>
        <v>0</v>
      </c>
      <c r="GD24" s="242">
        <f>MIN(-SUM(GD$13:GD23),GC49)</f>
        <v>0</v>
      </c>
      <c r="GE24" s="242">
        <f>MIN(-SUM(GE$13:GE23),GD49)</f>
        <v>0</v>
      </c>
      <c r="GF24" s="242">
        <f>MIN(-SUM(GF$13:GF23),GE49)</f>
        <v>0</v>
      </c>
      <c r="GG24" s="242">
        <f>MIN(-SUM(GG$13:GG23),GF49)</f>
        <v>0</v>
      </c>
      <c r="GH24" s="242">
        <f>MIN(-SUM(GH$13:GH23),GG49)</f>
        <v>0</v>
      </c>
      <c r="GI24" s="242">
        <f>MIN(-SUM(GI$13:GI23),GH49)</f>
        <v>0</v>
      </c>
      <c r="GJ24" s="242">
        <f>MIN(-SUM(GJ$13:GJ23),GI49)</f>
        <v>0</v>
      </c>
      <c r="GK24" s="242">
        <f>MIN(-SUM(GK$13:GK23),GJ49)</f>
        <v>0</v>
      </c>
      <c r="GL24" s="242">
        <f>MIN(-SUM(GL$13:GL23),GK49)</f>
        <v>0</v>
      </c>
      <c r="GM24" s="242">
        <f>MIN(-SUM(GM$13:GM23),GL49)</f>
        <v>0</v>
      </c>
      <c r="GN24" s="242">
        <f>MIN(-SUM(GN$13:GN23),GM49)</f>
        <v>0</v>
      </c>
      <c r="GO24" s="242">
        <f>MIN(-SUM(GO$13:GO23),GN49)</f>
        <v>0</v>
      </c>
      <c r="GP24" s="242">
        <f>MIN(-SUM(GP$13:GP23),GO49)</f>
        <v>0</v>
      </c>
      <c r="GQ24" s="242">
        <f>MIN(-SUM(GQ$13:GQ23),GP49)</f>
        <v>0</v>
      </c>
      <c r="GR24" s="242">
        <f>MIN(-SUM(GR$13:GR23),GQ49)</f>
        <v>0</v>
      </c>
      <c r="GS24" s="242">
        <f>MIN(-SUM(GS$13:GS23),GR49)</f>
        <v>0</v>
      </c>
      <c r="GT24" s="242">
        <f>MIN(-SUM(GT$13:GT23),GS49)</f>
        <v>0</v>
      </c>
      <c r="GU24" s="242">
        <f>MIN(-SUM(GU$13:GU23),GT49)</f>
        <v>0</v>
      </c>
      <c r="GV24" s="242">
        <f>MIN(-SUM(GV$13:GV23),GU49)</f>
        <v>0</v>
      </c>
      <c r="GW24" s="242">
        <f>MIN(-SUM(GW$13:GW23),GV49)</f>
        <v>0</v>
      </c>
      <c r="GX24" s="242">
        <f>MIN(-SUM(GX$13:GX23),GW49)</f>
        <v>0</v>
      </c>
      <c r="GY24" s="242">
        <f>MIN(-SUM(GY$13:GY23),GX49)</f>
        <v>0</v>
      </c>
      <c r="GZ24" s="242">
        <f>MIN(-SUM(GZ$13:GZ23),GY49)</f>
        <v>0</v>
      </c>
      <c r="HA24" s="242">
        <f>MIN(-SUM(HA$13:HA23),GZ49)</f>
        <v>0</v>
      </c>
    </row>
    <row r="25" spans="1:209" x14ac:dyDescent="0.2">
      <c r="A25" s="19" t="s">
        <v>321</v>
      </c>
      <c r="C25" s="262">
        <f t="shared" si="17"/>
        <v>9</v>
      </c>
      <c r="D25" s="817"/>
      <c r="E25" s="974" t="str">
        <f>_xlfn.XLOOKUP($D25,'Capital Sources'!$C$17:$C$54,'Capital Sources'!$E$17:$E$54)</f>
        <v/>
      </c>
      <c r="F25" s="818">
        <f>_xlfn.XLOOKUP($D25,'Capital Sources'!$C$17:$C$54,'Capital Sources'!$D$17:$D$54)</f>
        <v>0</v>
      </c>
      <c r="G25" s="660" t="e">
        <f t="shared" si="16"/>
        <v>#DIV/0!</v>
      </c>
      <c r="H25" s="819" t="str">
        <f>IFERROR(IF(D25=0,"",_xlfn.XLOOKUP($D25,'Capital Sources'!$C$36:$C$54,'Capital Sources'!$M$36:$M$54)),"")</f>
        <v/>
      </c>
      <c r="I25" s="820">
        <f>IFERROR(IF(E25=0,"",_xlfn.XLOOKUP($D25,'Capital Sources'!$C$36:$C$54,'Capital Sources'!$R$36:$R$54)),"")</f>
        <v>0</v>
      </c>
      <c r="J25" s="821" t="str">
        <f>IFERROR(IF(F25=0,"",_xlfn.XLOOKUP($D25,'Capital Sources'!$C$36:$C$54,'Capital Sources'!$S$36:$S$54)),"")</f>
        <v/>
      </c>
      <c r="K25" s="821" t="str">
        <f>IFERROR(IF(G25=0,"",_xlfn.XLOOKUP($D25,'Capital Sources'!$C$36:$C$54,'Capital Sources'!$N$36:$N$54)),"")</f>
        <v/>
      </c>
      <c r="L25" s="821">
        <f>IFERROR(IF(H25=0,"",_xlfn.XLOOKUP($D25,'Capital Sources'!$C$36:$C$54,'Capital Sources'!$P$36:$P$54)),"")</f>
        <v>0</v>
      </c>
      <c r="N25" s="240">
        <f>MIN(-SUM(N$13:N24),F25)</f>
        <v>0</v>
      </c>
      <c r="O25" s="240">
        <f>MIN(-SUM(O$13:O24),N50)</f>
        <v>0</v>
      </c>
      <c r="P25" s="240">
        <f>MIN(-SUM(P$13:P24),O50)</f>
        <v>0</v>
      </c>
      <c r="Q25" s="240">
        <f>MIN(-SUM(Q$13:Q24),P50)</f>
        <v>0</v>
      </c>
      <c r="R25" s="240">
        <f>MIN(-SUM(R$13:R24),Q50)</f>
        <v>0</v>
      </c>
      <c r="S25" s="240">
        <f>MIN(-SUM(S$13:S24),R50)</f>
        <v>0</v>
      </c>
      <c r="T25" s="240">
        <f>MIN(-SUM(T$13:T24),S50)</f>
        <v>0</v>
      </c>
      <c r="U25" s="240">
        <f>MIN(-SUM(U$13:U24),T50)</f>
        <v>0</v>
      </c>
      <c r="V25" s="240">
        <f>MIN(-SUM(V$13:V24),U50)</f>
        <v>0</v>
      </c>
      <c r="W25" s="240">
        <f>MIN(-SUM(W$13:W24),V50)</f>
        <v>0</v>
      </c>
      <c r="X25" s="240">
        <f>MIN(-SUM(X$13:X24),W50)</f>
        <v>0</v>
      </c>
      <c r="Y25" s="240">
        <f>MIN(-SUM(Y$13:Y24),X50)</f>
        <v>0</v>
      </c>
      <c r="Z25" s="240">
        <f>MIN(-SUM(Z$13:Z24),Y50)</f>
        <v>0</v>
      </c>
      <c r="AA25" s="240">
        <f>MIN(-SUM(AA$13:AA24),Z50)</f>
        <v>0</v>
      </c>
      <c r="AB25" s="240">
        <f>MIN(-SUM(AB$13:AB24),AA50)</f>
        <v>0</v>
      </c>
      <c r="AD25" s="242">
        <f>MIN(-SUM(AD$13:AD24),$F25)</f>
        <v>0</v>
      </c>
      <c r="AE25" s="242">
        <f>MIN(-SUM(AE$13:AE24),AD50)</f>
        <v>0</v>
      </c>
      <c r="AF25" s="242">
        <f>MIN(-SUM(AF$13:AF24),AE50)</f>
        <v>0</v>
      </c>
      <c r="AG25" s="242">
        <f>MIN(-SUM(AG$13:AG24),AF50)</f>
        <v>0</v>
      </c>
      <c r="AH25" s="242">
        <f>MIN(-SUM(AH$13:AH24),AG50)</f>
        <v>0</v>
      </c>
      <c r="AI25" s="242">
        <f>MIN(-SUM(AI$13:AI24),AH50)</f>
        <v>0</v>
      </c>
      <c r="AJ25" s="242">
        <f>MIN(-SUM(AJ$13:AJ24),AI50)</f>
        <v>0</v>
      </c>
      <c r="AK25" s="242">
        <f>MIN(-SUM(AK$13:AK24),AJ50)</f>
        <v>0</v>
      </c>
      <c r="AL25" s="242">
        <f>MIN(-SUM(AL$13:AL24),AK50)</f>
        <v>0</v>
      </c>
      <c r="AM25" s="242">
        <f>MIN(-SUM(AM$13:AM24),AL50)</f>
        <v>0</v>
      </c>
      <c r="AN25" s="242">
        <f>MIN(-SUM(AN$13:AN24),AM50)</f>
        <v>0</v>
      </c>
      <c r="AO25" s="242">
        <f>MIN(-SUM(AO$13:AO24),AN50)</f>
        <v>0</v>
      </c>
      <c r="AP25" s="242">
        <f>MIN(-SUM(AP$13:AP24),AO50)</f>
        <v>0</v>
      </c>
      <c r="AQ25" s="242">
        <f>MIN(-SUM(AQ$13:AQ24),AP50)</f>
        <v>0</v>
      </c>
      <c r="AR25" s="242">
        <f>MIN(-SUM(AR$13:AR24),AQ50)</f>
        <v>0</v>
      </c>
      <c r="AS25" s="242">
        <f>MIN(-SUM(AS$13:AS24),AR50)</f>
        <v>0</v>
      </c>
      <c r="AT25" s="242">
        <f>MIN(-SUM(AT$13:AT24),AS50)</f>
        <v>0</v>
      </c>
      <c r="AU25" s="242">
        <f>MIN(-SUM(AU$13:AU24),AT50)</f>
        <v>0</v>
      </c>
      <c r="AV25" s="242">
        <f>MIN(-SUM(AV$13:AV24),AU50)</f>
        <v>0</v>
      </c>
      <c r="AW25" s="242">
        <f>MIN(-SUM(AW$13:AW24),AV50)</f>
        <v>0</v>
      </c>
      <c r="AX25" s="242">
        <f>MIN(-SUM(AX$13:AX24),AW50)</f>
        <v>0</v>
      </c>
      <c r="AY25" s="242">
        <f>MIN(-SUM(AY$13:AY24),AX50)</f>
        <v>0</v>
      </c>
      <c r="AZ25" s="242">
        <f>MIN(-SUM(AZ$13:AZ24),AY50)</f>
        <v>0</v>
      </c>
      <c r="BA25" s="242">
        <f>MIN(-SUM(BA$13:BA24),AZ50)</f>
        <v>0</v>
      </c>
      <c r="BB25" s="242">
        <f>MIN(-SUM(BB$13:BB24),BA50)</f>
        <v>0</v>
      </c>
      <c r="BC25" s="242">
        <f>MIN(-SUM(BC$13:BC24),BB50)</f>
        <v>0</v>
      </c>
      <c r="BD25" s="242">
        <f>MIN(-SUM(BD$13:BD24),BC50)</f>
        <v>0</v>
      </c>
      <c r="BE25" s="242">
        <f>MIN(-SUM(BE$13:BE24),BD50)</f>
        <v>0</v>
      </c>
      <c r="BF25" s="242">
        <f>MIN(-SUM(BF$13:BF24),BE50)</f>
        <v>0</v>
      </c>
      <c r="BG25" s="242">
        <f>MIN(-SUM(BG$13:BG24),BF50)</f>
        <v>0</v>
      </c>
      <c r="BH25" s="242">
        <f>MIN(-SUM(BH$13:BH24),BG50)</f>
        <v>0</v>
      </c>
      <c r="BI25" s="242">
        <f>MIN(-SUM(BI$13:BI24),BH50)</f>
        <v>0</v>
      </c>
      <c r="BJ25" s="242">
        <f>MIN(-SUM(BJ$13:BJ24),BI50)</f>
        <v>0</v>
      </c>
      <c r="BK25" s="242">
        <f>MIN(-SUM(BK$13:BK24),BJ50)</f>
        <v>0</v>
      </c>
      <c r="BL25" s="242">
        <f>MIN(-SUM(BL$13:BL24),BK50)</f>
        <v>0</v>
      </c>
      <c r="BM25" s="242">
        <f>MIN(-SUM(BM$13:BM24),BL50)</f>
        <v>0</v>
      </c>
      <c r="BN25" s="242">
        <f>MIN(-SUM(BN$13:BN24),BM50)</f>
        <v>0</v>
      </c>
      <c r="BO25" s="242">
        <f>MIN(-SUM(BO$13:BO24),BN50)</f>
        <v>0</v>
      </c>
      <c r="BP25" s="242">
        <f>MIN(-SUM(BP$13:BP24),BO50)</f>
        <v>0</v>
      </c>
      <c r="BQ25" s="242">
        <f>MIN(-SUM(BQ$13:BQ24),BP50)</f>
        <v>0</v>
      </c>
      <c r="BR25" s="242">
        <f>MIN(-SUM(BR$13:BR24),BQ50)</f>
        <v>0</v>
      </c>
      <c r="BS25" s="242">
        <f>MIN(-SUM(BS$13:BS24),BR50)</f>
        <v>0</v>
      </c>
      <c r="BT25" s="242">
        <f>MIN(-SUM(BT$13:BT24),BS50)</f>
        <v>0</v>
      </c>
      <c r="BU25" s="242">
        <f>MIN(-SUM(BU$13:BU24),BT50)</f>
        <v>0</v>
      </c>
      <c r="BV25" s="242">
        <f>MIN(-SUM(BV$13:BV24),BU50)</f>
        <v>0</v>
      </c>
      <c r="BW25" s="242">
        <f>MIN(-SUM(BW$13:BW24),BV50)</f>
        <v>0</v>
      </c>
      <c r="BX25" s="242">
        <f>MIN(-SUM(BX$13:BX24),BW50)</f>
        <v>0</v>
      </c>
      <c r="BY25" s="242">
        <f>MIN(-SUM(BY$13:BY24),BX50)</f>
        <v>0</v>
      </c>
      <c r="BZ25" s="242">
        <f>MIN(-SUM(BZ$13:BZ24),BY50)</f>
        <v>0</v>
      </c>
      <c r="CA25" s="242">
        <f>MIN(-SUM(CA$13:CA24),BZ50)</f>
        <v>0</v>
      </c>
      <c r="CB25" s="242">
        <f>MIN(-SUM(CB$13:CB24),CA50)</f>
        <v>0</v>
      </c>
      <c r="CC25" s="242">
        <f>MIN(-SUM(CC$13:CC24),CB50)</f>
        <v>0</v>
      </c>
      <c r="CD25" s="242">
        <f>MIN(-SUM(CD$13:CD24),CC50)</f>
        <v>0</v>
      </c>
      <c r="CE25" s="242">
        <f>MIN(-SUM(CE$13:CE24),CD50)</f>
        <v>0</v>
      </c>
      <c r="CF25" s="242">
        <f>MIN(-SUM(CF$13:CF24),CE50)</f>
        <v>0</v>
      </c>
      <c r="CG25" s="242">
        <f>MIN(-SUM(CG$13:CG24),CF50)</f>
        <v>0</v>
      </c>
      <c r="CH25" s="242">
        <f>MIN(-SUM(CH$13:CH24),CG50)</f>
        <v>0</v>
      </c>
      <c r="CI25" s="242">
        <f>MIN(-SUM(CI$13:CI24),CH50)</f>
        <v>0</v>
      </c>
      <c r="CJ25" s="242">
        <f>MIN(-SUM(CJ$13:CJ24),CI50)</f>
        <v>0</v>
      </c>
      <c r="CK25" s="242">
        <f>MIN(-SUM(CK$13:CK24),CJ50)</f>
        <v>0</v>
      </c>
      <c r="CL25" s="242">
        <f>MIN(-SUM(CL$13:CL24),CK50)</f>
        <v>0</v>
      </c>
      <c r="CM25" s="242">
        <f>MIN(-SUM(CM$13:CM24),CL50)</f>
        <v>0</v>
      </c>
      <c r="CN25" s="242">
        <f>MIN(-SUM(CN$13:CN24),CM50)</f>
        <v>0</v>
      </c>
      <c r="CO25" s="242">
        <f>MIN(-SUM(CO$13:CO24),CN50)</f>
        <v>0</v>
      </c>
      <c r="CP25" s="242">
        <f>MIN(-SUM(CP$13:CP24),CO50)</f>
        <v>0</v>
      </c>
      <c r="CQ25" s="242">
        <f>MIN(-SUM(CQ$13:CQ24),CP50)</f>
        <v>0</v>
      </c>
      <c r="CR25" s="242">
        <f>MIN(-SUM(CR$13:CR24),CQ50)</f>
        <v>0</v>
      </c>
      <c r="CS25" s="242">
        <f>MIN(-SUM(CS$13:CS24),CR50)</f>
        <v>0</v>
      </c>
      <c r="CT25" s="242">
        <f>MIN(-SUM(CT$13:CT24),CS50)</f>
        <v>0</v>
      </c>
      <c r="CU25" s="242">
        <f>MIN(-SUM(CU$13:CU24),CT50)</f>
        <v>0</v>
      </c>
      <c r="CV25" s="242">
        <f>MIN(-SUM(CV$13:CV24),CU50)</f>
        <v>0</v>
      </c>
      <c r="CW25" s="242">
        <f>MIN(-SUM(CW$13:CW24),CV50)</f>
        <v>0</v>
      </c>
      <c r="CX25" s="242">
        <f>MIN(-SUM(CX$13:CX24),CW50)</f>
        <v>0</v>
      </c>
      <c r="CY25" s="242">
        <f>MIN(-SUM(CY$13:CY24),CX50)</f>
        <v>0</v>
      </c>
      <c r="CZ25" s="242">
        <f>MIN(-SUM(CZ$13:CZ24),CY50)</f>
        <v>0</v>
      </c>
      <c r="DA25" s="242">
        <f>MIN(-SUM(DA$13:DA24),CZ50)</f>
        <v>0</v>
      </c>
      <c r="DB25" s="242">
        <f>MIN(-SUM(DB$13:DB24),DA50)</f>
        <v>0</v>
      </c>
      <c r="DC25" s="242">
        <f>MIN(-SUM(DC$13:DC24),DB50)</f>
        <v>0</v>
      </c>
      <c r="DD25" s="242">
        <f>MIN(-SUM(DD$13:DD24),DC50)</f>
        <v>0</v>
      </c>
      <c r="DE25" s="242">
        <f>MIN(-SUM(DE$13:DE24),DD50)</f>
        <v>0</v>
      </c>
      <c r="DF25" s="242">
        <f>MIN(-SUM(DF$13:DF24),DE50)</f>
        <v>0</v>
      </c>
      <c r="DG25" s="242">
        <f>MIN(-SUM(DG$13:DG24),DF50)</f>
        <v>0</v>
      </c>
      <c r="DH25" s="242">
        <f>MIN(-SUM(DH$13:DH24),DG50)</f>
        <v>0</v>
      </c>
      <c r="DI25" s="242">
        <f>MIN(-SUM(DI$13:DI24),DH50)</f>
        <v>0</v>
      </c>
      <c r="DJ25" s="242">
        <f>MIN(-SUM(DJ$13:DJ24),DI50)</f>
        <v>0</v>
      </c>
      <c r="DK25" s="242">
        <f>MIN(-SUM(DK$13:DK24),DJ50)</f>
        <v>0</v>
      </c>
      <c r="DL25" s="242">
        <f>MIN(-SUM(DL$13:DL24),DK50)</f>
        <v>0</v>
      </c>
      <c r="DM25" s="242">
        <f>MIN(-SUM(DM$13:DM24),DL50)</f>
        <v>0</v>
      </c>
      <c r="DN25" s="242">
        <f>MIN(-SUM(DN$13:DN24),DM50)</f>
        <v>0</v>
      </c>
      <c r="DO25" s="242">
        <f>MIN(-SUM(DO$13:DO24),DN50)</f>
        <v>0</v>
      </c>
      <c r="DP25" s="242">
        <f>MIN(-SUM(DP$13:DP24),DO50)</f>
        <v>0</v>
      </c>
      <c r="DQ25" s="242">
        <f>MIN(-SUM(DQ$13:DQ24),DP50)</f>
        <v>0</v>
      </c>
      <c r="DR25" s="242">
        <f>MIN(-SUM(DR$13:DR24),DQ50)</f>
        <v>0</v>
      </c>
      <c r="DS25" s="242">
        <f>MIN(-SUM(DS$13:DS24),DR50)</f>
        <v>0</v>
      </c>
      <c r="DT25" s="242">
        <f>MIN(-SUM(DT$13:DT24),DS50)</f>
        <v>0</v>
      </c>
      <c r="DU25" s="242">
        <f>MIN(-SUM(DU$13:DU24),DT50)</f>
        <v>0</v>
      </c>
      <c r="DV25" s="242">
        <f>MIN(-SUM(DV$13:DV24),DU50)</f>
        <v>0</v>
      </c>
      <c r="DW25" s="242">
        <f>MIN(-SUM(DW$13:DW24),DV50)</f>
        <v>0</v>
      </c>
      <c r="DX25" s="242">
        <f>MIN(-SUM(DX$13:DX24),DW50)</f>
        <v>0</v>
      </c>
      <c r="DY25" s="242">
        <f>MIN(-SUM(DY$13:DY24),DX50)</f>
        <v>0</v>
      </c>
      <c r="DZ25" s="242">
        <f>MIN(-SUM(DZ$13:DZ24),DY50)</f>
        <v>0</v>
      </c>
      <c r="EA25" s="242">
        <f>MIN(-SUM(EA$13:EA24),DZ50)</f>
        <v>0</v>
      </c>
      <c r="EB25" s="242">
        <f>MIN(-SUM(EB$13:EB24),EA50)</f>
        <v>0</v>
      </c>
      <c r="EC25" s="242">
        <f>MIN(-SUM(EC$13:EC24),EB50)</f>
        <v>0</v>
      </c>
      <c r="ED25" s="242">
        <f>MIN(-SUM(ED$13:ED24),EC50)</f>
        <v>0</v>
      </c>
      <c r="EE25" s="242">
        <f>MIN(-SUM(EE$13:EE24),ED50)</f>
        <v>0</v>
      </c>
      <c r="EF25" s="242">
        <f>MIN(-SUM(EF$13:EF24),EE50)</f>
        <v>0</v>
      </c>
      <c r="EG25" s="242">
        <f>MIN(-SUM(EG$13:EG24),EF50)</f>
        <v>0</v>
      </c>
      <c r="EH25" s="242">
        <f>MIN(-SUM(EH$13:EH24),EG50)</f>
        <v>0</v>
      </c>
      <c r="EI25" s="242">
        <f>MIN(-SUM(EI$13:EI24),EH50)</f>
        <v>0</v>
      </c>
      <c r="EJ25" s="242">
        <f>MIN(-SUM(EJ$13:EJ24),EI50)</f>
        <v>0</v>
      </c>
      <c r="EK25" s="242">
        <f>MIN(-SUM(EK$13:EK24),EJ50)</f>
        <v>0</v>
      </c>
      <c r="EL25" s="242">
        <f>MIN(-SUM(EL$13:EL24),EK50)</f>
        <v>0</v>
      </c>
      <c r="EM25" s="242">
        <f>MIN(-SUM(EM$13:EM24),EL50)</f>
        <v>0</v>
      </c>
      <c r="EN25" s="242">
        <f>MIN(-SUM(EN$13:EN24),EM50)</f>
        <v>0</v>
      </c>
      <c r="EO25" s="242">
        <f>MIN(-SUM(EO$13:EO24),EN50)</f>
        <v>0</v>
      </c>
      <c r="EP25" s="242">
        <f>MIN(-SUM(EP$13:EP24),EO50)</f>
        <v>0</v>
      </c>
      <c r="EQ25" s="242">
        <f>MIN(-SUM(EQ$13:EQ24),EP50)</f>
        <v>0</v>
      </c>
      <c r="ER25" s="242">
        <f>MIN(-SUM(ER$13:ER24),EQ50)</f>
        <v>0</v>
      </c>
      <c r="ES25" s="242">
        <f>MIN(-SUM(ES$13:ES24),ER50)</f>
        <v>0</v>
      </c>
      <c r="ET25" s="242">
        <f>MIN(-SUM(ET$13:ET24),ES50)</f>
        <v>0</v>
      </c>
      <c r="EU25" s="242">
        <f>MIN(-SUM(EU$13:EU24),ET50)</f>
        <v>0</v>
      </c>
      <c r="EV25" s="242">
        <f>MIN(-SUM(EV$13:EV24),EU50)</f>
        <v>0</v>
      </c>
      <c r="EW25" s="242">
        <f>MIN(-SUM(EW$13:EW24),EV50)</f>
        <v>0</v>
      </c>
      <c r="EX25" s="242">
        <f>MIN(-SUM(EX$13:EX24),EW50)</f>
        <v>0</v>
      </c>
      <c r="EY25" s="242">
        <f>MIN(-SUM(EY$13:EY24),EX50)</f>
        <v>0</v>
      </c>
      <c r="EZ25" s="242">
        <f>MIN(-SUM(EZ$13:EZ24),EY50)</f>
        <v>0</v>
      </c>
      <c r="FA25" s="242">
        <f>MIN(-SUM(FA$13:FA24),EZ50)</f>
        <v>0</v>
      </c>
      <c r="FB25" s="242">
        <f>MIN(-SUM(FB$13:FB24),FA50)</f>
        <v>0</v>
      </c>
      <c r="FC25" s="242">
        <f>MIN(-SUM(FC$13:FC24),FB50)</f>
        <v>0</v>
      </c>
      <c r="FD25" s="242">
        <f>MIN(-SUM(FD$13:FD24),FC50)</f>
        <v>0</v>
      </c>
      <c r="FE25" s="242">
        <f>MIN(-SUM(FE$13:FE24),FD50)</f>
        <v>0</v>
      </c>
      <c r="FF25" s="242">
        <f>MIN(-SUM(FF$13:FF24),FE50)</f>
        <v>0</v>
      </c>
      <c r="FG25" s="242">
        <f>MIN(-SUM(FG$13:FG24),FF50)</f>
        <v>0</v>
      </c>
      <c r="FH25" s="242">
        <f>MIN(-SUM(FH$13:FH24),FG50)</f>
        <v>0</v>
      </c>
      <c r="FI25" s="242">
        <f>MIN(-SUM(FI$13:FI24),FH50)</f>
        <v>0</v>
      </c>
      <c r="FJ25" s="242">
        <f>MIN(-SUM(FJ$13:FJ24),FI50)</f>
        <v>0</v>
      </c>
      <c r="FK25" s="242">
        <f>MIN(-SUM(FK$13:FK24),FJ50)</f>
        <v>0</v>
      </c>
      <c r="FL25" s="242">
        <f>MIN(-SUM(FL$13:FL24),FK50)</f>
        <v>0</v>
      </c>
      <c r="FM25" s="242">
        <f>MIN(-SUM(FM$13:FM24),FL50)</f>
        <v>0</v>
      </c>
      <c r="FN25" s="242">
        <f>MIN(-SUM(FN$13:FN24),FM50)</f>
        <v>0</v>
      </c>
      <c r="FO25" s="242">
        <f>MIN(-SUM(FO$13:FO24),FN50)</f>
        <v>0</v>
      </c>
      <c r="FP25" s="242">
        <f>MIN(-SUM(FP$13:FP24),FO50)</f>
        <v>0</v>
      </c>
      <c r="FQ25" s="242">
        <f>MIN(-SUM(FQ$13:FQ24),FP50)</f>
        <v>0</v>
      </c>
      <c r="FR25" s="242">
        <f>MIN(-SUM(FR$13:FR24),FQ50)</f>
        <v>0</v>
      </c>
      <c r="FS25" s="242">
        <f>MIN(-SUM(FS$13:FS24),FR50)</f>
        <v>0</v>
      </c>
      <c r="FT25" s="242">
        <f>MIN(-SUM(FT$13:FT24),FS50)</f>
        <v>0</v>
      </c>
      <c r="FU25" s="242">
        <f>MIN(-SUM(FU$13:FU24),FT50)</f>
        <v>0</v>
      </c>
      <c r="FV25" s="242">
        <f>MIN(-SUM(FV$13:FV24),FU50)</f>
        <v>0</v>
      </c>
      <c r="FW25" s="242">
        <f>MIN(-SUM(FW$13:FW24),FV50)</f>
        <v>0</v>
      </c>
      <c r="FX25" s="242">
        <f>MIN(-SUM(FX$13:FX24),FW50)</f>
        <v>0</v>
      </c>
      <c r="FY25" s="242">
        <f>MIN(-SUM(FY$13:FY24),FX50)</f>
        <v>0</v>
      </c>
      <c r="FZ25" s="242">
        <f>MIN(-SUM(FZ$13:FZ24),FY50)</f>
        <v>0</v>
      </c>
      <c r="GA25" s="242">
        <f>MIN(-SUM(GA$13:GA24),FZ50)</f>
        <v>0</v>
      </c>
      <c r="GB25" s="242">
        <f>MIN(-SUM(GB$13:GB24),GA50)</f>
        <v>0</v>
      </c>
      <c r="GC25" s="242">
        <f>MIN(-SUM(GC$13:GC24),GB50)</f>
        <v>0</v>
      </c>
      <c r="GD25" s="242">
        <f>MIN(-SUM(GD$13:GD24),GC50)</f>
        <v>0</v>
      </c>
      <c r="GE25" s="242">
        <f>MIN(-SUM(GE$13:GE24),GD50)</f>
        <v>0</v>
      </c>
      <c r="GF25" s="242">
        <f>MIN(-SUM(GF$13:GF24),GE50)</f>
        <v>0</v>
      </c>
      <c r="GG25" s="242">
        <f>MIN(-SUM(GG$13:GG24),GF50)</f>
        <v>0</v>
      </c>
      <c r="GH25" s="242">
        <f>MIN(-SUM(GH$13:GH24),GG50)</f>
        <v>0</v>
      </c>
      <c r="GI25" s="242">
        <f>MIN(-SUM(GI$13:GI24),GH50)</f>
        <v>0</v>
      </c>
      <c r="GJ25" s="242">
        <f>MIN(-SUM(GJ$13:GJ24),GI50)</f>
        <v>0</v>
      </c>
      <c r="GK25" s="242">
        <f>MIN(-SUM(GK$13:GK24),GJ50)</f>
        <v>0</v>
      </c>
      <c r="GL25" s="242">
        <f>MIN(-SUM(GL$13:GL24),GK50)</f>
        <v>0</v>
      </c>
      <c r="GM25" s="242">
        <f>MIN(-SUM(GM$13:GM24),GL50)</f>
        <v>0</v>
      </c>
      <c r="GN25" s="242">
        <f>MIN(-SUM(GN$13:GN24),GM50)</f>
        <v>0</v>
      </c>
      <c r="GO25" s="242">
        <f>MIN(-SUM(GO$13:GO24),GN50)</f>
        <v>0</v>
      </c>
      <c r="GP25" s="242">
        <f>MIN(-SUM(GP$13:GP24),GO50)</f>
        <v>0</v>
      </c>
      <c r="GQ25" s="242">
        <f>MIN(-SUM(GQ$13:GQ24),GP50)</f>
        <v>0</v>
      </c>
      <c r="GR25" s="242">
        <f>MIN(-SUM(GR$13:GR24),GQ50)</f>
        <v>0</v>
      </c>
      <c r="GS25" s="242">
        <f>MIN(-SUM(GS$13:GS24),GR50)</f>
        <v>0</v>
      </c>
      <c r="GT25" s="242">
        <f>MIN(-SUM(GT$13:GT24),GS50)</f>
        <v>0</v>
      </c>
      <c r="GU25" s="242">
        <f>MIN(-SUM(GU$13:GU24),GT50)</f>
        <v>0</v>
      </c>
      <c r="GV25" s="242">
        <f>MIN(-SUM(GV$13:GV24),GU50)</f>
        <v>0</v>
      </c>
      <c r="GW25" s="242">
        <f>MIN(-SUM(GW$13:GW24),GV50)</f>
        <v>0</v>
      </c>
      <c r="GX25" s="242">
        <f>MIN(-SUM(GX$13:GX24),GW50)</f>
        <v>0</v>
      </c>
      <c r="GY25" s="242">
        <f>MIN(-SUM(GY$13:GY24),GX50)</f>
        <v>0</v>
      </c>
      <c r="GZ25" s="242">
        <f>MIN(-SUM(GZ$13:GZ24),GY50)</f>
        <v>0</v>
      </c>
      <c r="HA25" s="242">
        <f>MIN(-SUM(HA$13:HA24),GZ50)</f>
        <v>0</v>
      </c>
    </row>
    <row r="26" spans="1:209" x14ac:dyDescent="0.2">
      <c r="C26" s="262">
        <f t="shared" si="17"/>
        <v>10</v>
      </c>
      <c r="D26" s="817"/>
      <c r="E26" s="974" t="str">
        <f>_xlfn.XLOOKUP($D26,'Capital Sources'!$C$17:$C$54,'Capital Sources'!$E$17:$E$54)</f>
        <v/>
      </c>
      <c r="F26" s="818">
        <f>_xlfn.XLOOKUP($D26,'Capital Sources'!$C$17:$C$54,'Capital Sources'!$D$17:$D$54)</f>
        <v>0</v>
      </c>
      <c r="G26" s="660" t="e">
        <f t="shared" si="16"/>
        <v>#DIV/0!</v>
      </c>
      <c r="H26" s="819" t="str">
        <f>IFERROR(IF(D26=0,"",_xlfn.XLOOKUP($D26,'Capital Sources'!$C$36:$C$54,'Capital Sources'!$M$36:$M$54)),"")</f>
        <v/>
      </c>
      <c r="I26" s="820">
        <f>IFERROR(IF(E26=0,"",_xlfn.XLOOKUP($D26,'Capital Sources'!$C$36:$C$54,'Capital Sources'!$R$36:$R$54)),"")</f>
        <v>0</v>
      </c>
      <c r="J26" s="821" t="str">
        <f>IFERROR(IF(F26=0,"",_xlfn.XLOOKUP($D26,'Capital Sources'!$C$36:$C$54,'Capital Sources'!$S$36:$S$54)),"")</f>
        <v/>
      </c>
      <c r="K26" s="821" t="str">
        <f>IFERROR(IF(G26=0,"",_xlfn.XLOOKUP($D26,'Capital Sources'!$C$36:$C$54,'Capital Sources'!$N$36:$N$54)),"")</f>
        <v/>
      </c>
      <c r="L26" s="821">
        <f>IFERROR(IF(H26=0,"",_xlfn.XLOOKUP($D26,'Capital Sources'!$C$36:$C$54,'Capital Sources'!$P$36:$P$54)),"")</f>
        <v>0</v>
      </c>
      <c r="N26" s="240">
        <f>MIN(-SUM(N$13:N25),F26)</f>
        <v>0</v>
      </c>
      <c r="O26" s="240">
        <f>MIN(-SUM(O$13:O25),N51)</f>
        <v>0</v>
      </c>
      <c r="P26" s="240">
        <f>MIN(-SUM(P$13:P25),O51)</f>
        <v>0</v>
      </c>
      <c r="Q26" s="240">
        <f>MIN(-SUM(Q$13:Q25),P51)</f>
        <v>0</v>
      </c>
      <c r="R26" s="240">
        <f>MIN(-SUM(R$13:R25),Q51)</f>
        <v>0</v>
      </c>
      <c r="S26" s="240">
        <f>MIN(-SUM(S$13:S25),R51)</f>
        <v>0</v>
      </c>
      <c r="T26" s="240">
        <f>MIN(-SUM(T$13:T25),S51)</f>
        <v>0</v>
      </c>
      <c r="U26" s="240">
        <f>MIN(-SUM(U$13:U25),T51)</f>
        <v>0</v>
      </c>
      <c r="V26" s="240">
        <f>MIN(-SUM(V$13:V25),U51)</f>
        <v>0</v>
      </c>
      <c r="W26" s="240">
        <f>MIN(-SUM(W$13:W25),V51)</f>
        <v>0</v>
      </c>
      <c r="X26" s="240">
        <f>MIN(-SUM(X$13:X25),W51)</f>
        <v>0</v>
      </c>
      <c r="Y26" s="240">
        <f>MIN(-SUM(Y$13:Y25),X51)</f>
        <v>0</v>
      </c>
      <c r="Z26" s="240">
        <f>MIN(-SUM(Z$13:Z25),Y51)</f>
        <v>0</v>
      </c>
      <c r="AA26" s="240">
        <f>MIN(-SUM(AA$13:AA25),Z51)</f>
        <v>0</v>
      </c>
      <c r="AB26" s="240">
        <f>MIN(-SUM(AB$13:AB25),AA51)</f>
        <v>0</v>
      </c>
      <c r="AD26" s="242">
        <f>MIN(-SUM(AD$13:AD25),$F26)</f>
        <v>0</v>
      </c>
      <c r="AE26" s="242">
        <f>MIN(-SUM(AE$13:AE25),AD51)</f>
        <v>0</v>
      </c>
      <c r="AF26" s="242">
        <f>MIN(-SUM(AF$13:AF25),AE51)</f>
        <v>0</v>
      </c>
      <c r="AG26" s="242">
        <f>MIN(-SUM(AG$13:AG25),AF51)</f>
        <v>0</v>
      </c>
      <c r="AH26" s="242">
        <f>MIN(-SUM(AH$13:AH25),AG51)</f>
        <v>0</v>
      </c>
      <c r="AI26" s="242">
        <f>MIN(-SUM(AI$13:AI25),AH51)</f>
        <v>0</v>
      </c>
      <c r="AJ26" s="242">
        <f>MIN(-SUM(AJ$13:AJ25),AI51)</f>
        <v>0</v>
      </c>
      <c r="AK26" s="242">
        <f>MIN(-SUM(AK$13:AK25),AJ51)</f>
        <v>0</v>
      </c>
      <c r="AL26" s="242">
        <f>MIN(-SUM(AL$13:AL25),AK51)</f>
        <v>0</v>
      </c>
      <c r="AM26" s="242">
        <f>MIN(-SUM(AM$13:AM25),AL51)</f>
        <v>0</v>
      </c>
      <c r="AN26" s="242">
        <f>MIN(-SUM(AN$13:AN25),AM51)</f>
        <v>0</v>
      </c>
      <c r="AO26" s="242">
        <f>MIN(-SUM(AO$13:AO25),AN51)</f>
        <v>0</v>
      </c>
      <c r="AP26" s="242">
        <f>MIN(-SUM(AP$13:AP25),AO51)</f>
        <v>0</v>
      </c>
      <c r="AQ26" s="242">
        <f>MIN(-SUM(AQ$13:AQ25),AP51)</f>
        <v>0</v>
      </c>
      <c r="AR26" s="242">
        <f>MIN(-SUM(AR$13:AR25),AQ51)</f>
        <v>0</v>
      </c>
      <c r="AS26" s="242">
        <f>MIN(-SUM(AS$13:AS25),AR51)</f>
        <v>0</v>
      </c>
      <c r="AT26" s="242">
        <f>MIN(-SUM(AT$13:AT25),AS51)</f>
        <v>0</v>
      </c>
      <c r="AU26" s="242">
        <f>MIN(-SUM(AU$13:AU25),AT51)</f>
        <v>0</v>
      </c>
      <c r="AV26" s="242">
        <f>MIN(-SUM(AV$13:AV25),AU51)</f>
        <v>0</v>
      </c>
      <c r="AW26" s="242">
        <f>MIN(-SUM(AW$13:AW25),AV51)</f>
        <v>0</v>
      </c>
      <c r="AX26" s="242">
        <f>MIN(-SUM(AX$13:AX25),AW51)</f>
        <v>0</v>
      </c>
      <c r="AY26" s="242">
        <f>MIN(-SUM(AY$13:AY25),AX51)</f>
        <v>0</v>
      </c>
      <c r="AZ26" s="242">
        <f>MIN(-SUM(AZ$13:AZ25),AY51)</f>
        <v>0</v>
      </c>
      <c r="BA26" s="242">
        <f>MIN(-SUM(BA$13:BA25),AZ51)</f>
        <v>0</v>
      </c>
      <c r="BB26" s="242">
        <f>MIN(-SUM(BB$13:BB25),BA51)</f>
        <v>0</v>
      </c>
      <c r="BC26" s="242">
        <f>MIN(-SUM(BC$13:BC25),BB51)</f>
        <v>0</v>
      </c>
      <c r="BD26" s="242">
        <f>MIN(-SUM(BD$13:BD25),BC51)</f>
        <v>0</v>
      </c>
      <c r="BE26" s="242">
        <f>MIN(-SUM(BE$13:BE25),BD51)</f>
        <v>0</v>
      </c>
      <c r="BF26" s="242">
        <f>MIN(-SUM(BF$13:BF25),BE51)</f>
        <v>0</v>
      </c>
      <c r="BG26" s="242">
        <f>MIN(-SUM(BG$13:BG25),BF51)</f>
        <v>0</v>
      </c>
      <c r="BH26" s="242">
        <f>MIN(-SUM(BH$13:BH25),BG51)</f>
        <v>0</v>
      </c>
      <c r="BI26" s="242">
        <f>MIN(-SUM(BI$13:BI25),BH51)</f>
        <v>0</v>
      </c>
      <c r="BJ26" s="242">
        <f>MIN(-SUM(BJ$13:BJ25),BI51)</f>
        <v>0</v>
      </c>
      <c r="BK26" s="242">
        <f>MIN(-SUM(BK$13:BK25),BJ51)</f>
        <v>0</v>
      </c>
      <c r="BL26" s="242">
        <f>MIN(-SUM(BL$13:BL25),BK51)</f>
        <v>0</v>
      </c>
      <c r="BM26" s="242">
        <f>MIN(-SUM(BM$13:BM25),BL51)</f>
        <v>0</v>
      </c>
      <c r="BN26" s="242">
        <f>MIN(-SUM(BN$13:BN25),BM51)</f>
        <v>0</v>
      </c>
      <c r="BO26" s="242">
        <f>MIN(-SUM(BO$13:BO25),BN51)</f>
        <v>0</v>
      </c>
      <c r="BP26" s="242">
        <f>MIN(-SUM(BP$13:BP25),BO51)</f>
        <v>0</v>
      </c>
      <c r="BQ26" s="242">
        <f>MIN(-SUM(BQ$13:BQ25),BP51)</f>
        <v>0</v>
      </c>
      <c r="BR26" s="242">
        <f>MIN(-SUM(BR$13:BR25),BQ51)</f>
        <v>0</v>
      </c>
      <c r="BS26" s="242">
        <f>MIN(-SUM(BS$13:BS25),BR51)</f>
        <v>0</v>
      </c>
      <c r="BT26" s="242">
        <f>MIN(-SUM(BT$13:BT25),BS51)</f>
        <v>0</v>
      </c>
      <c r="BU26" s="242">
        <f>MIN(-SUM(BU$13:BU25),BT51)</f>
        <v>0</v>
      </c>
      <c r="BV26" s="242">
        <f>MIN(-SUM(BV$13:BV25),BU51)</f>
        <v>0</v>
      </c>
      <c r="BW26" s="242">
        <f>MIN(-SUM(BW$13:BW25),BV51)</f>
        <v>0</v>
      </c>
      <c r="BX26" s="242">
        <f>MIN(-SUM(BX$13:BX25),BW51)</f>
        <v>0</v>
      </c>
      <c r="BY26" s="242">
        <f>MIN(-SUM(BY$13:BY25),BX51)</f>
        <v>0</v>
      </c>
      <c r="BZ26" s="242">
        <f>MIN(-SUM(BZ$13:BZ25),BY51)</f>
        <v>0</v>
      </c>
      <c r="CA26" s="242">
        <f>MIN(-SUM(CA$13:CA25),BZ51)</f>
        <v>0</v>
      </c>
      <c r="CB26" s="242">
        <f>MIN(-SUM(CB$13:CB25),CA51)</f>
        <v>0</v>
      </c>
      <c r="CC26" s="242">
        <f>MIN(-SUM(CC$13:CC25),CB51)</f>
        <v>0</v>
      </c>
      <c r="CD26" s="242">
        <f>MIN(-SUM(CD$13:CD25),CC51)</f>
        <v>0</v>
      </c>
      <c r="CE26" s="242">
        <f>MIN(-SUM(CE$13:CE25),CD51)</f>
        <v>0</v>
      </c>
      <c r="CF26" s="242">
        <f>MIN(-SUM(CF$13:CF25),CE51)</f>
        <v>0</v>
      </c>
      <c r="CG26" s="242">
        <f>MIN(-SUM(CG$13:CG25),CF51)</f>
        <v>0</v>
      </c>
      <c r="CH26" s="242">
        <f>MIN(-SUM(CH$13:CH25),CG51)</f>
        <v>0</v>
      </c>
      <c r="CI26" s="242">
        <f>MIN(-SUM(CI$13:CI25),CH51)</f>
        <v>0</v>
      </c>
      <c r="CJ26" s="242">
        <f>MIN(-SUM(CJ$13:CJ25),CI51)</f>
        <v>0</v>
      </c>
      <c r="CK26" s="242">
        <f>MIN(-SUM(CK$13:CK25),CJ51)</f>
        <v>0</v>
      </c>
      <c r="CL26" s="242">
        <f>MIN(-SUM(CL$13:CL25),CK51)</f>
        <v>0</v>
      </c>
      <c r="CM26" s="242">
        <f>MIN(-SUM(CM$13:CM25),CL51)</f>
        <v>0</v>
      </c>
      <c r="CN26" s="242">
        <f>MIN(-SUM(CN$13:CN25),CM51)</f>
        <v>0</v>
      </c>
      <c r="CO26" s="242">
        <f>MIN(-SUM(CO$13:CO25),CN51)</f>
        <v>0</v>
      </c>
      <c r="CP26" s="242">
        <f>MIN(-SUM(CP$13:CP25),CO51)</f>
        <v>0</v>
      </c>
      <c r="CQ26" s="242">
        <f>MIN(-SUM(CQ$13:CQ25),CP51)</f>
        <v>0</v>
      </c>
      <c r="CR26" s="242">
        <f>MIN(-SUM(CR$13:CR25),CQ51)</f>
        <v>0</v>
      </c>
      <c r="CS26" s="242">
        <f>MIN(-SUM(CS$13:CS25),CR51)</f>
        <v>0</v>
      </c>
      <c r="CT26" s="242">
        <f>MIN(-SUM(CT$13:CT25),CS51)</f>
        <v>0</v>
      </c>
      <c r="CU26" s="242">
        <f>MIN(-SUM(CU$13:CU25),CT51)</f>
        <v>0</v>
      </c>
      <c r="CV26" s="242">
        <f>MIN(-SUM(CV$13:CV25),CU51)</f>
        <v>0</v>
      </c>
      <c r="CW26" s="242">
        <f>MIN(-SUM(CW$13:CW25),CV51)</f>
        <v>0</v>
      </c>
      <c r="CX26" s="242">
        <f>MIN(-SUM(CX$13:CX25),CW51)</f>
        <v>0</v>
      </c>
      <c r="CY26" s="242">
        <f>MIN(-SUM(CY$13:CY25),CX51)</f>
        <v>0</v>
      </c>
      <c r="CZ26" s="242">
        <f>MIN(-SUM(CZ$13:CZ25),CY51)</f>
        <v>0</v>
      </c>
      <c r="DA26" s="242">
        <f>MIN(-SUM(DA$13:DA25),CZ51)</f>
        <v>0</v>
      </c>
      <c r="DB26" s="242">
        <f>MIN(-SUM(DB$13:DB25),DA51)</f>
        <v>0</v>
      </c>
      <c r="DC26" s="242">
        <f>MIN(-SUM(DC$13:DC25),DB51)</f>
        <v>0</v>
      </c>
      <c r="DD26" s="242">
        <f>MIN(-SUM(DD$13:DD25),DC51)</f>
        <v>0</v>
      </c>
      <c r="DE26" s="242">
        <f>MIN(-SUM(DE$13:DE25),DD51)</f>
        <v>0</v>
      </c>
      <c r="DF26" s="242">
        <f>MIN(-SUM(DF$13:DF25),DE51)</f>
        <v>0</v>
      </c>
      <c r="DG26" s="242">
        <f>MIN(-SUM(DG$13:DG25),DF51)</f>
        <v>0</v>
      </c>
      <c r="DH26" s="242">
        <f>MIN(-SUM(DH$13:DH25),DG51)</f>
        <v>0</v>
      </c>
      <c r="DI26" s="242">
        <f>MIN(-SUM(DI$13:DI25),DH51)</f>
        <v>0</v>
      </c>
      <c r="DJ26" s="242">
        <f>MIN(-SUM(DJ$13:DJ25),DI51)</f>
        <v>0</v>
      </c>
      <c r="DK26" s="242">
        <f>MIN(-SUM(DK$13:DK25),DJ51)</f>
        <v>0</v>
      </c>
      <c r="DL26" s="242">
        <f>MIN(-SUM(DL$13:DL25),DK51)</f>
        <v>0</v>
      </c>
      <c r="DM26" s="242">
        <f>MIN(-SUM(DM$13:DM25),DL51)</f>
        <v>0</v>
      </c>
      <c r="DN26" s="242">
        <f>MIN(-SUM(DN$13:DN25),DM51)</f>
        <v>0</v>
      </c>
      <c r="DO26" s="242">
        <f>MIN(-SUM(DO$13:DO25),DN51)</f>
        <v>0</v>
      </c>
      <c r="DP26" s="242">
        <f>MIN(-SUM(DP$13:DP25),DO51)</f>
        <v>0</v>
      </c>
      <c r="DQ26" s="242">
        <f>MIN(-SUM(DQ$13:DQ25),DP51)</f>
        <v>0</v>
      </c>
      <c r="DR26" s="242">
        <f>MIN(-SUM(DR$13:DR25),DQ51)</f>
        <v>0</v>
      </c>
      <c r="DS26" s="242">
        <f>MIN(-SUM(DS$13:DS25),DR51)</f>
        <v>0</v>
      </c>
      <c r="DT26" s="242">
        <f>MIN(-SUM(DT$13:DT25),DS51)</f>
        <v>0</v>
      </c>
      <c r="DU26" s="242">
        <f>MIN(-SUM(DU$13:DU25),DT51)</f>
        <v>0</v>
      </c>
      <c r="DV26" s="242">
        <f>MIN(-SUM(DV$13:DV25),DU51)</f>
        <v>0</v>
      </c>
      <c r="DW26" s="242">
        <f>MIN(-SUM(DW$13:DW25),DV51)</f>
        <v>0</v>
      </c>
      <c r="DX26" s="242">
        <f>MIN(-SUM(DX$13:DX25),DW51)</f>
        <v>0</v>
      </c>
      <c r="DY26" s="242">
        <f>MIN(-SUM(DY$13:DY25),DX51)</f>
        <v>0</v>
      </c>
      <c r="DZ26" s="242">
        <f>MIN(-SUM(DZ$13:DZ25),DY51)</f>
        <v>0</v>
      </c>
      <c r="EA26" s="242">
        <f>MIN(-SUM(EA$13:EA25),DZ51)</f>
        <v>0</v>
      </c>
      <c r="EB26" s="242">
        <f>MIN(-SUM(EB$13:EB25),EA51)</f>
        <v>0</v>
      </c>
      <c r="EC26" s="242">
        <f>MIN(-SUM(EC$13:EC25),EB51)</f>
        <v>0</v>
      </c>
      <c r="ED26" s="242">
        <f>MIN(-SUM(ED$13:ED25),EC51)</f>
        <v>0</v>
      </c>
      <c r="EE26" s="242">
        <f>MIN(-SUM(EE$13:EE25),ED51)</f>
        <v>0</v>
      </c>
      <c r="EF26" s="242">
        <f>MIN(-SUM(EF$13:EF25),EE51)</f>
        <v>0</v>
      </c>
      <c r="EG26" s="242">
        <f>MIN(-SUM(EG$13:EG25),EF51)</f>
        <v>0</v>
      </c>
      <c r="EH26" s="242">
        <f>MIN(-SUM(EH$13:EH25),EG51)</f>
        <v>0</v>
      </c>
      <c r="EI26" s="242">
        <f>MIN(-SUM(EI$13:EI25),EH51)</f>
        <v>0</v>
      </c>
      <c r="EJ26" s="242">
        <f>MIN(-SUM(EJ$13:EJ25),EI51)</f>
        <v>0</v>
      </c>
      <c r="EK26" s="242">
        <f>MIN(-SUM(EK$13:EK25),EJ51)</f>
        <v>0</v>
      </c>
      <c r="EL26" s="242">
        <f>MIN(-SUM(EL$13:EL25),EK51)</f>
        <v>0</v>
      </c>
      <c r="EM26" s="242">
        <f>MIN(-SUM(EM$13:EM25),EL51)</f>
        <v>0</v>
      </c>
      <c r="EN26" s="242">
        <f>MIN(-SUM(EN$13:EN25),EM51)</f>
        <v>0</v>
      </c>
      <c r="EO26" s="242">
        <f>MIN(-SUM(EO$13:EO25),EN51)</f>
        <v>0</v>
      </c>
      <c r="EP26" s="242">
        <f>MIN(-SUM(EP$13:EP25),EO51)</f>
        <v>0</v>
      </c>
      <c r="EQ26" s="242">
        <f>MIN(-SUM(EQ$13:EQ25),EP51)</f>
        <v>0</v>
      </c>
      <c r="ER26" s="242">
        <f>MIN(-SUM(ER$13:ER25),EQ51)</f>
        <v>0</v>
      </c>
      <c r="ES26" s="242">
        <f>MIN(-SUM(ES$13:ES25),ER51)</f>
        <v>0</v>
      </c>
      <c r="ET26" s="242">
        <f>MIN(-SUM(ET$13:ET25),ES51)</f>
        <v>0</v>
      </c>
      <c r="EU26" s="242">
        <f>MIN(-SUM(EU$13:EU25),ET51)</f>
        <v>0</v>
      </c>
      <c r="EV26" s="242">
        <f>MIN(-SUM(EV$13:EV25),EU51)</f>
        <v>0</v>
      </c>
      <c r="EW26" s="242">
        <f>MIN(-SUM(EW$13:EW25),EV51)</f>
        <v>0</v>
      </c>
      <c r="EX26" s="242">
        <f>MIN(-SUM(EX$13:EX25),EW51)</f>
        <v>0</v>
      </c>
      <c r="EY26" s="242">
        <f>MIN(-SUM(EY$13:EY25),EX51)</f>
        <v>0</v>
      </c>
      <c r="EZ26" s="242">
        <f>MIN(-SUM(EZ$13:EZ25),EY51)</f>
        <v>0</v>
      </c>
      <c r="FA26" s="242">
        <f>MIN(-SUM(FA$13:FA25),EZ51)</f>
        <v>0</v>
      </c>
      <c r="FB26" s="242">
        <f>MIN(-SUM(FB$13:FB25),FA51)</f>
        <v>0</v>
      </c>
      <c r="FC26" s="242">
        <f>MIN(-SUM(FC$13:FC25),FB51)</f>
        <v>0</v>
      </c>
      <c r="FD26" s="242">
        <f>MIN(-SUM(FD$13:FD25),FC51)</f>
        <v>0</v>
      </c>
      <c r="FE26" s="242">
        <f>MIN(-SUM(FE$13:FE25),FD51)</f>
        <v>0</v>
      </c>
      <c r="FF26" s="242">
        <f>MIN(-SUM(FF$13:FF25),FE51)</f>
        <v>0</v>
      </c>
      <c r="FG26" s="242">
        <f>MIN(-SUM(FG$13:FG25),FF51)</f>
        <v>0</v>
      </c>
      <c r="FH26" s="242">
        <f>MIN(-SUM(FH$13:FH25),FG51)</f>
        <v>0</v>
      </c>
      <c r="FI26" s="242">
        <f>MIN(-SUM(FI$13:FI25),FH51)</f>
        <v>0</v>
      </c>
      <c r="FJ26" s="242">
        <f>MIN(-SUM(FJ$13:FJ25),FI51)</f>
        <v>0</v>
      </c>
      <c r="FK26" s="242">
        <f>MIN(-SUM(FK$13:FK25),FJ51)</f>
        <v>0</v>
      </c>
      <c r="FL26" s="242">
        <f>MIN(-SUM(FL$13:FL25),FK51)</f>
        <v>0</v>
      </c>
      <c r="FM26" s="242">
        <f>MIN(-SUM(FM$13:FM25),FL51)</f>
        <v>0</v>
      </c>
      <c r="FN26" s="242">
        <f>MIN(-SUM(FN$13:FN25),FM51)</f>
        <v>0</v>
      </c>
      <c r="FO26" s="242">
        <f>MIN(-SUM(FO$13:FO25),FN51)</f>
        <v>0</v>
      </c>
      <c r="FP26" s="242">
        <f>MIN(-SUM(FP$13:FP25),FO51)</f>
        <v>0</v>
      </c>
      <c r="FQ26" s="242">
        <f>MIN(-SUM(FQ$13:FQ25),FP51)</f>
        <v>0</v>
      </c>
      <c r="FR26" s="242">
        <f>MIN(-SUM(FR$13:FR25),FQ51)</f>
        <v>0</v>
      </c>
      <c r="FS26" s="242">
        <f>MIN(-SUM(FS$13:FS25),FR51)</f>
        <v>0</v>
      </c>
      <c r="FT26" s="242">
        <f>MIN(-SUM(FT$13:FT25),FS51)</f>
        <v>0</v>
      </c>
      <c r="FU26" s="242">
        <f>MIN(-SUM(FU$13:FU25),FT51)</f>
        <v>0</v>
      </c>
      <c r="FV26" s="242">
        <f>MIN(-SUM(FV$13:FV25),FU51)</f>
        <v>0</v>
      </c>
      <c r="FW26" s="242">
        <f>MIN(-SUM(FW$13:FW25),FV51)</f>
        <v>0</v>
      </c>
      <c r="FX26" s="242">
        <f>MIN(-SUM(FX$13:FX25),FW51)</f>
        <v>0</v>
      </c>
      <c r="FY26" s="242">
        <f>MIN(-SUM(FY$13:FY25),FX51)</f>
        <v>0</v>
      </c>
      <c r="FZ26" s="242">
        <f>MIN(-SUM(FZ$13:FZ25),FY51)</f>
        <v>0</v>
      </c>
      <c r="GA26" s="242">
        <f>MIN(-SUM(GA$13:GA25),FZ51)</f>
        <v>0</v>
      </c>
      <c r="GB26" s="242">
        <f>MIN(-SUM(GB$13:GB25),GA51)</f>
        <v>0</v>
      </c>
      <c r="GC26" s="242">
        <f>MIN(-SUM(GC$13:GC25),GB51)</f>
        <v>0</v>
      </c>
      <c r="GD26" s="242">
        <f>MIN(-SUM(GD$13:GD25),GC51)</f>
        <v>0</v>
      </c>
      <c r="GE26" s="242">
        <f>MIN(-SUM(GE$13:GE25),GD51)</f>
        <v>0</v>
      </c>
      <c r="GF26" s="242">
        <f>MIN(-SUM(GF$13:GF25),GE51)</f>
        <v>0</v>
      </c>
      <c r="GG26" s="242">
        <f>MIN(-SUM(GG$13:GG25),GF51)</f>
        <v>0</v>
      </c>
      <c r="GH26" s="242">
        <f>MIN(-SUM(GH$13:GH25),GG51)</f>
        <v>0</v>
      </c>
      <c r="GI26" s="242">
        <f>MIN(-SUM(GI$13:GI25),GH51)</f>
        <v>0</v>
      </c>
      <c r="GJ26" s="242">
        <f>MIN(-SUM(GJ$13:GJ25),GI51)</f>
        <v>0</v>
      </c>
      <c r="GK26" s="242">
        <f>MIN(-SUM(GK$13:GK25),GJ51)</f>
        <v>0</v>
      </c>
      <c r="GL26" s="242">
        <f>MIN(-SUM(GL$13:GL25),GK51)</f>
        <v>0</v>
      </c>
      <c r="GM26" s="242">
        <f>MIN(-SUM(GM$13:GM25),GL51)</f>
        <v>0</v>
      </c>
      <c r="GN26" s="242">
        <f>MIN(-SUM(GN$13:GN25),GM51)</f>
        <v>0</v>
      </c>
      <c r="GO26" s="242">
        <f>MIN(-SUM(GO$13:GO25),GN51)</f>
        <v>0</v>
      </c>
      <c r="GP26" s="242">
        <f>MIN(-SUM(GP$13:GP25),GO51)</f>
        <v>0</v>
      </c>
      <c r="GQ26" s="242">
        <f>MIN(-SUM(GQ$13:GQ25),GP51)</f>
        <v>0</v>
      </c>
      <c r="GR26" s="242">
        <f>MIN(-SUM(GR$13:GR25),GQ51)</f>
        <v>0</v>
      </c>
      <c r="GS26" s="242">
        <f>MIN(-SUM(GS$13:GS25),GR51)</f>
        <v>0</v>
      </c>
      <c r="GT26" s="242">
        <f>MIN(-SUM(GT$13:GT25),GS51)</f>
        <v>0</v>
      </c>
      <c r="GU26" s="242">
        <f>MIN(-SUM(GU$13:GU25),GT51)</f>
        <v>0</v>
      </c>
      <c r="GV26" s="242">
        <f>MIN(-SUM(GV$13:GV25),GU51)</f>
        <v>0</v>
      </c>
      <c r="GW26" s="242">
        <f>MIN(-SUM(GW$13:GW25),GV51)</f>
        <v>0</v>
      </c>
      <c r="GX26" s="242">
        <f>MIN(-SUM(GX$13:GX25),GW51)</f>
        <v>0</v>
      </c>
      <c r="GY26" s="242">
        <f>MIN(-SUM(GY$13:GY25),GX51)</f>
        <v>0</v>
      </c>
      <c r="GZ26" s="242">
        <f>MIN(-SUM(GZ$13:GZ25),GY51)</f>
        <v>0</v>
      </c>
      <c r="HA26" s="242">
        <f>MIN(-SUM(HA$13:HA25),GZ51)</f>
        <v>0</v>
      </c>
    </row>
    <row r="27" spans="1:209" x14ac:dyDescent="0.2">
      <c r="C27" s="262">
        <f>C26+1</f>
        <v>11</v>
      </c>
      <c r="D27" s="817"/>
      <c r="E27" s="974" t="str">
        <f>_xlfn.XLOOKUP($D27,'Capital Sources'!$C$17:$C$54,'Capital Sources'!$E$17:$E$54)</f>
        <v/>
      </c>
      <c r="F27" s="818">
        <f>_xlfn.XLOOKUP($D27,'Capital Sources'!$C$17:$C$54,'Capital Sources'!$D$17:$D$54)</f>
        <v>0</v>
      </c>
      <c r="G27" s="660" t="e">
        <f t="shared" si="16"/>
        <v>#DIV/0!</v>
      </c>
      <c r="H27" s="819" t="str">
        <f>IFERROR(IF(D27=0,"",_xlfn.XLOOKUP($D27,'Capital Sources'!$C$36:$C$54,'Capital Sources'!$M$36:$M$54)),"")</f>
        <v/>
      </c>
      <c r="I27" s="820">
        <f>IFERROR(IF(E27=0,"",_xlfn.XLOOKUP($D27,'Capital Sources'!$C$36:$C$54,'Capital Sources'!$R$36:$R$54)),"")</f>
        <v>0</v>
      </c>
      <c r="J27" s="821" t="str">
        <f>IFERROR(IF(F27=0,"",_xlfn.XLOOKUP($D27,'Capital Sources'!$C$36:$C$54,'Capital Sources'!$S$36:$S$54)),"")</f>
        <v/>
      </c>
      <c r="K27" s="821" t="str">
        <f>IFERROR(IF(G27=0,"",_xlfn.XLOOKUP($D27,'Capital Sources'!$C$36:$C$54,'Capital Sources'!$N$36:$N$54)),"")</f>
        <v/>
      </c>
      <c r="L27" s="821">
        <f>IFERROR(IF(H27=0,"",_xlfn.XLOOKUP($D27,'Capital Sources'!$C$36:$C$54,'Capital Sources'!$P$36:$P$54)),"")</f>
        <v>0</v>
      </c>
      <c r="N27" s="240">
        <f>MIN(-SUM(N$13:N26),F27)</f>
        <v>0</v>
      </c>
      <c r="O27" s="240">
        <f>MIN(-SUM(O$13:O26),N52)</f>
        <v>0</v>
      </c>
      <c r="P27" s="240">
        <f>MIN(-SUM(P$13:P26),O52)</f>
        <v>0</v>
      </c>
      <c r="Q27" s="240">
        <f>MIN(-SUM(Q$13:Q26),P52)</f>
        <v>0</v>
      </c>
      <c r="R27" s="240">
        <f>MIN(-SUM(R$13:R26),Q52)</f>
        <v>0</v>
      </c>
      <c r="S27" s="240">
        <f>MIN(-SUM(S$13:S26),R52)</f>
        <v>0</v>
      </c>
      <c r="T27" s="240">
        <f>MIN(-SUM(T$13:T26),S52)</f>
        <v>0</v>
      </c>
      <c r="U27" s="240">
        <f>MIN(-SUM(U$13:U26),T52)</f>
        <v>0</v>
      </c>
      <c r="V27" s="240">
        <f>MIN(-SUM(V$13:V26),U52)</f>
        <v>0</v>
      </c>
      <c r="W27" s="240">
        <f>MIN(-SUM(W$13:W26),V52)</f>
        <v>0</v>
      </c>
      <c r="X27" s="240">
        <f>MIN(-SUM(X$13:X26),W52)</f>
        <v>0</v>
      </c>
      <c r="Y27" s="240">
        <f>MIN(-SUM(Y$13:Y26),X52)</f>
        <v>0</v>
      </c>
      <c r="Z27" s="240">
        <f>MIN(-SUM(Z$13:Z26),Y52)</f>
        <v>0</v>
      </c>
      <c r="AA27" s="240">
        <f>MIN(-SUM(AA$13:AA26),Z52)</f>
        <v>0</v>
      </c>
      <c r="AB27" s="240">
        <f>MIN(-SUM(AB$13:AB26),AA52)</f>
        <v>0</v>
      </c>
      <c r="AD27" s="242">
        <f>MIN(-SUM(AD$13:AD26),$F27)</f>
        <v>0</v>
      </c>
      <c r="AE27" s="242">
        <f>MIN(-SUM(AE$13:AE26),AD52)</f>
        <v>0</v>
      </c>
      <c r="AF27" s="242">
        <f>MIN(-SUM(AF$13:AF26),AE52)</f>
        <v>0</v>
      </c>
      <c r="AG27" s="242">
        <f>MIN(-SUM(AG$13:AG26),AF52)</f>
        <v>0</v>
      </c>
      <c r="AH27" s="242">
        <f>MIN(-SUM(AH$13:AH26),AG52)</f>
        <v>0</v>
      </c>
      <c r="AI27" s="242">
        <f>MIN(-SUM(AI$13:AI26),AH52)</f>
        <v>0</v>
      </c>
      <c r="AJ27" s="242">
        <f>MIN(-SUM(AJ$13:AJ26),AI52)</f>
        <v>0</v>
      </c>
      <c r="AK27" s="242">
        <f>MIN(-SUM(AK$13:AK26),AJ52)</f>
        <v>0</v>
      </c>
      <c r="AL27" s="242">
        <f>MIN(-SUM(AL$13:AL26),AK52)</f>
        <v>0</v>
      </c>
      <c r="AM27" s="242">
        <f>MIN(-SUM(AM$13:AM26),AL52)</f>
        <v>0</v>
      </c>
      <c r="AN27" s="242">
        <f>MIN(-SUM(AN$13:AN26),AM52)</f>
        <v>0</v>
      </c>
      <c r="AO27" s="242">
        <f>MIN(-SUM(AO$13:AO26),AN52)</f>
        <v>0</v>
      </c>
      <c r="AP27" s="242">
        <f>MIN(-SUM(AP$13:AP26),AO52)</f>
        <v>0</v>
      </c>
      <c r="AQ27" s="242">
        <f>MIN(-SUM(AQ$13:AQ26),AP52)</f>
        <v>0</v>
      </c>
      <c r="AR27" s="242">
        <f>MIN(-SUM(AR$13:AR26),AQ52)</f>
        <v>0</v>
      </c>
      <c r="AS27" s="242">
        <f>MIN(-SUM(AS$13:AS26),AR52)</f>
        <v>0</v>
      </c>
      <c r="AT27" s="242">
        <f>MIN(-SUM(AT$13:AT26),AS52)</f>
        <v>0</v>
      </c>
      <c r="AU27" s="242">
        <f>MIN(-SUM(AU$13:AU26),AT52)</f>
        <v>0</v>
      </c>
      <c r="AV27" s="242">
        <f>MIN(-SUM(AV$13:AV26),AU52)</f>
        <v>0</v>
      </c>
      <c r="AW27" s="242">
        <f>MIN(-SUM(AW$13:AW26),AV52)</f>
        <v>0</v>
      </c>
      <c r="AX27" s="242">
        <f>MIN(-SUM(AX$13:AX26),AW52)</f>
        <v>0</v>
      </c>
      <c r="AY27" s="242">
        <f>MIN(-SUM(AY$13:AY26),AX52)</f>
        <v>0</v>
      </c>
      <c r="AZ27" s="242">
        <f>MIN(-SUM(AZ$13:AZ26),AY52)</f>
        <v>0</v>
      </c>
      <c r="BA27" s="242">
        <f>MIN(-SUM(BA$13:BA26),AZ52)</f>
        <v>0</v>
      </c>
      <c r="BB27" s="242">
        <f>MIN(-SUM(BB$13:BB26),BA52)</f>
        <v>0</v>
      </c>
      <c r="BC27" s="242">
        <f>MIN(-SUM(BC$13:BC26),BB52)</f>
        <v>0</v>
      </c>
      <c r="BD27" s="242">
        <f>MIN(-SUM(BD$13:BD26),BC52)</f>
        <v>0</v>
      </c>
      <c r="BE27" s="242">
        <f>MIN(-SUM(BE$13:BE26),BD52)</f>
        <v>0</v>
      </c>
      <c r="BF27" s="242">
        <f>MIN(-SUM(BF$13:BF26),BE52)</f>
        <v>0</v>
      </c>
      <c r="BG27" s="242">
        <f>MIN(-SUM(BG$13:BG26),BF52)</f>
        <v>0</v>
      </c>
      <c r="BH27" s="242">
        <f>MIN(-SUM(BH$13:BH26),BG52)</f>
        <v>0</v>
      </c>
      <c r="BI27" s="242">
        <f>MIN(-SUM(BI$13:BI26),BH52)</f>
        <v>0</v>
      </c>
      <c r="BJ27" s="242">
        <f>MIN(-SUM(BJ$13:BJ26),BI52)</f>
        <v>0</v>
      </c>
      <c r="BK27" s="242">
        <f>MIN(-SUM(BK$13:BK26),BJ52)</f>
        <v>0</v>
      </c>
      <c r="BL27" s="242">
        <f>MIN(-SUM(BL$13:BL26),BK52)</f>
        <v>0</v>
      </c>
      <c r="BM27" s="242">
        <f>MIN(-SUM(BM$13:BM26),BL52)</f>
        <v>0</v>
      </c>
      <c r="BN27" s="242">
        <f>MIN(-SUM(BN$13:BN26),BM52)</f>
        <v>0</v>
      </c>
      <c r="BO27" s="242">
        <f>MIN(-SUM(BO$13:BO26),BN52)</f>
        <v>0</v>
      </c>
      <c r="BP27" s="242">
        <f>MIN(-SUM(BP$13:BP26),BO52)</f>
        <v>0</v>
      </c>
      <c r="BQ27" s="242">
        <f>MIN(-SUM(BQ$13:BQ26),BP52)</f>
        <v>0</v>
      </c>
      <c r="BR27" s="242">
        <f>MIN(-SUM(BR$13:BR26),BQ52)</f>
        <v>0</v>
      </c>
      <c r="BS27" s="242">
        <f>MIN(-SUM(BS$13:BS26),BR52)</f>
        <v>0</v>
      </c>
      <c r="BT27" s="242">
        <f>MIN(-SUM(BT$13:BT26),BS52)</f>
        <v>0</v>
      </c>
      <c r="BU27" s="242">
        <f>MIN(-SUM(BU$13:BU26),BT52)</f>
        <v>0</v>
      </c>
      <c r="BV27" s="242">
        <f>MIN(-SUM(BV$13:BV26),BU52)</f>
        <v>0</v>
      </c>
      <c r="BW27" s="242">
        <f>MIN(-SUM(BW$13:BW26),BV52)</f>
        <v>0</v>
      </c>
      <c r="BX27" s="242">
        <f>MIN(-SUM(BX$13:BX26),BW52)</f>
        <v>0</v>
      </c>
      <c r="BY27" s="242">
        <f>MIN(-SUM(BY$13:BY26),BX52)</f>
        <v>0</v>
      </c>
      <c r="BZ27" s="242">
        <f>MIN(-SUM(BZ$13:BZ26),BY52)</f>
        <v>0</v>
      </c>
      <c r="CA27" s="242">
        <f>MIN(-SUM(CA$13:CA26),BZ52)</f>
        <v>0</v>
      </c>
      <c r="CB27" s="242">
        <f>MIN(-SUM(CB$13:CB26),CA52)</f>
        <v>0</v>
      </c>
      <c r="CC27" s="242">
        <f>MIN(-SUM(CC$13:CC26),CB52)</f>
        <v>0</v>
      </c>
      <c r="CD27" s="242">
        <f>MIN(-SUM(CD$13:CD26),CC52)</f>
        <v>0</v>
      </c>
      <c r="CE27" s="242">
        <f>MIN(-SUM(CE$13:CE26),CD52)</f>
        <v>0</v>
      </c>
      <c r="CF27" s="242">
        <f>MIN(-SUM(CF$13:CF26),CE52)</f>
        <v>0</v>
      </c>
      <c r="CG27" s="242">
        <f>MIN(-SUM(CG$13:CG26),CF52)</f>
        <v>0</v>
      </c>
      <c r="CH27" s="242">
        <f>MIN(-SUM(CH$13:CH26),CG52)</f>
        <v>0</v>
      </c>
      <c r="CI27" s="242">
        <f>MIN(-SUM(CI$13:CI26),CH52)</f>
        <v>0</v>
      </c>
      <c r="CJ27" s="242">
        <f>MIN(-SUM(CJ$13:CJ26),CI52)</f>
        <v>0</v>
      </c>
      <c r="CK27" s="242">
        <f>MIN(-SUM(CK$13:CK26),CJ52)</f>
        <v>0</v>
      </c>
      <c r="CL27" s="242">
        <f>MIN(-SUM(CL$13:CL26),CK52)</f>
        <v>0</v>
      </c>
      <c r="CM27" s="242">
        <f>MIN(-SUM(CM$13:CM26),CL52)</f>
        <v>0</v>
      </c>
      <c r="CN27" s="242">
        <f>MIN(-SUM(CN$13:CN26),CM52)</f>
        <v>0</v>
      </c>
      <c r="CO27" s="242">
        <f>MIN(-SUM(CO$13:CO26),CN52)</f>
        <v>0</v>
      </c>
      <c r="CP27" s="242">
        <f>MIN(-SUM(CP$13:CP26),CO52)</f>
        <v>0</v>
      </c>
      <c r="CQ27" s="242">
        <f>MIN(-SUM(CQ$13:CQ26),CP52)</f>
        <v>0</v>
      </c>
      <c r="CR27" s="242">
        <f>MIN(-SUM(CR$13:CR26),CQ52)</f>
        <v>0</v>
      </c>
      <c r="CS27" s="242">
        <f>MIN(-SUM(CS$13:CS26),CR52)</f>
        <v>0</v>
      </c>
      <c r="CT27" s="242">
        <f>MIN(-SUM(CT$13:CT26),CS52)</f>
        <v>0</v>
      </c>
      <c r="CU27" s="242">
        <f>MIN(-SUM(CU$13:CU26),CT52)</f>
        <v>0</v>
      </c>
      <c r="CV27" s="242">
        <f>MIN(-SUM(CV$13:CV26),CU52)</f>
        <v>0</v>
      </c>
      <c r="CW27" s="242">
        <f>MIN(-SUM(CW$13:CW26),CV52)</f>
        <v>0</v>
      </c>
      <c r="CX27" s="242">
        <f>MIN(-SUM(CX$13:CX26),CW52)</f>
        <v>0</v>
      </c>
      <c r="CY27" s="242">
        <f>MIN(-SUM(CY$13:CY26),CX52)</f>
        <v>0</v>
      </c>
      <c r="CZ27" s="242">
        <f>MIN(-SUM(CZ$13:CZ26),CY52)</f>
        <v>0</v>
      </c>
      <c r="DA27" s="242">
        <f>MIN(-SUM(DA$13:DA26),CZ52)</f>
        <v>0</v>
      </c>
      <c r="DB27" s="242">
        <f>MIN(-SUM(DB$13:DB26),DA52)</f>
        <v>0</v>
      </c>
      <c r="DC27" s="242">
        <f>MIN(-SUM(DC$13:DC26),DB52)</f>
        <v>0</v>
      </c>
      <c r="DD27" s="242">
        <f>MIN(-SUM(DD$13:DD26),DC52)</f>
        <v>0</v>
      </c>
      <c r="DE27" s="242">
        <f>MIN(-SUM(DE$13:DE26),DD52)</f>
        <v>0</v>
      </c>
      <c r="DF27" s="242">
        <f>MIN(-SUM(DF$13:DF26),DE52)</f>
        <v>0</v>
      </c>
      <c r="DG27" s="242">
        <f>MIN(-SUM(DG$13:DG26),DF52)</f>
        <v>0</v>
      </c>
      <c r="DH27" s="242">
        <f>MIN(-SUM(DH$13:DH26),DG52)</f>
        <v>0</v>
      </c>
      <c r="DI27" s="242">
        <f>MIN(-SUM(DI$13:DI26),DH52)</f>
        <v>0</v>
      </c>
      <c r="DJ27" s="242">
        <f>MIN(-SUM(DJ$13:DJ26),DI52)</f>
        <v>0</v>
      </c>
      <c r="DK27" s="242">
        <f>MIN(-SUM(DK$13:DK26),DJ52)</f>
        <v>0</v>
      </c>
      <c r="DL27" s="242">
        <f>MIN(-SUM(DL$13:DL26),DK52)</f>
        <v>0</v>
      </c>
      <c r="DM27" s="242">
        <f>MIN(-SUM(DM$13:DM26),DL52)</f>
        <v>0</v>
      </c>
      <c r="DN27" s="242">
        <f>MIN(-SUM(DN$13:DN26),DM52)</f>
        <v>0</v>
      </c>
      <c r="DO27" s="242">
        <f>MIN(-SUM(DO$13:DO26),DN52)</f>
        <v>0</v>
      </c>
      <c r="DP27" s="242">
        <f>MIN(-SUM(DP$13:DP26),DO52)</f>
        <v>0</v>
      </c>
      <c r="DQ27" s="242">
        <f>MIN(-SUM(DQ$13:DQ26),DP52)</f>
        <v>0</v>
      </c>
      <c r="DR27" s="242">
        <f>MIN(-SUM(DR$13:DR26),DQ52)</f>
        <v>0</v>
      </c>
      <c r="DS27" s="242">
        <f>MIN(-SUM(DS$13:DS26),DR52)</f>
        <v>0</v>
      </c>
      <c r="DT27" s="242">
        <f>MIN(-SUM(DT$13:DT26),DS52)</f>
        <v>0</v>
      </c>
      <c r="DU27" s="242">
        <f>MIN(-SUM(DU$13:DU26),DT52)</f>
        <v>0</v>
      </c>
      <c r="DV27" s="242">
        <f>MIN(-SUM(DV$13:DV26),DU52)</f>
        <v>0</v>
      </c>
      <c r="DW27" s="242">
        <f>MIN(-SUM(DW$13:DW26),DV52)</f>
        <v>0</v>
      </c>
      <c r="DX27" s="242">
        <f>MIN(-SUM(DX$13:DX26),DW52)</f>
        <v>0</v>
      </c>
      <c r="DY27" s="242">
        <f>MIN(-SUM(DY$13:DY26),DX52)</f>
        <v>0</v>
      </c>
      <c r="DZ27" s="242">
        <f>MIN(-SUM(DZ$13:DZ26),DY52)</f>
        <v>0</v>
      </c>
      <c r="EA27" s="242">
        <f>MIN(-SUM(EA$13:EA26),DZ52)</f>
        <v>0</v>
      </c>
      <c r="EB27" s="242">
        <f>MIN(-SUM(EB$13:EB26),EA52)</f>
        <v>0</v>
      </c>
      <c r="EC27" s="242">
        <f>MIN(-SUM(EC$13:EC26),EB52)</f>
        <v>0</v>
      </c>
      <c r="ED27" s="242">
        <f>MIN(-SUM(ED$13:ED26),EC52)</f>
        <v>0</v>
      </c>
      <c r="EE27" s="242">
        <f>MIN(-SUM(EE$13:EE26),ED52)</f>
        <v>0</v>
      </c>
      <c r="EF27" s="242">
        <f>MIN(-SUM(EF$13:EF26),EE52)</f>
        <v>0</v>
      </c>
      <c r="EG27" s="242">
        <f>MIN(-SUM(EG$13:EG26),EF52)</f>
        <v>0</v>
      </c>
      <c r="EH27" s="242">
        <f>MIN(-SUM(EH$13:EH26),EG52)</f>
        <v>0</v>
      </c>
      <c r="EI27" s="242">
        <f>MIN(-SUM(EI$13:EI26),EH52)</f>
        <v>0</v>
      </c>
      <c r="EJ27" s="242">
        <f>MIN(-SUM(EJ$13:EJ26),EI52)</f>
        <v>0</v>
      </c>
      <c r="EK27" s="242">
        <f>MIN(-SUM(EK$13:EK26),EJ52)</f>
        <v>0</v>
      </c>
      <c r="EL27" s="242">
        <f>MIN(-SUM(EL$13:EL26),EK52)</f>
        <v>0</v>
      </c>
      <c r="EM27" s="242">
        <f>MIN(-SUM(EM$13:EM26),EL52)</f>
        <v>0</v>
      </c>
      <c r="EN27" s="242">
        <f>MIN(-SUM(EN$13:EN26),EM52)</f>
        <v>0</v>
      </c>
      <c r="EO27" s="242">
        <f>MIN(-SUM(EO$13:EO26),EN52)</f>
        <v>0</v>
      </c>
      <c r="EP27" s="242">
        <f>MIN(-SUM(EP$13:EP26),EO52)</f>
        <v>0</v>
      </c>
      <c r="EQ27" s="242">
        <f>MIN(-SUM(EQ$13:EQ26),EP52)</f>
        <v>0</v>
      </c>
      <c r="ER27" s="242">
        <f>MIN(-SUM(ER$13:ER26),EQ52)</f>
        <v>0</v>
      </c>
      <c r="ES27" s="242">
        <f>MIN(-SUM(ES$13:ES26),ER52)</f>
        <v>0</v>
      </c>
      <c r="ET27" s="242">
        <f>MIN(-SUM(ET$13:ET26),ES52)</f>
        <v>0</v>
      </c>
      <c r="EU27" s="242">
        <f>MIN(-SUM(EU$13:EU26),ET52)</f>
        <v>0</v>
      </c>
      <c r="EV27" s="242">
        <f>MIN(-SUM(EV$13:EV26),EU52)</f>
        <v>0</v>
      </c>
      <c r="EW27" s="242">
        <f>MIN(-SUM(EW$13:EW26),EV52)</f>
        <v>0</v>
      </c>
      <c r="EX27" s="242">
        <f>MIN(-SUM(EX$13:EX26),EW52)</f>
        <v>0</v>
      </c>
      <c r="EY27" s="242">
        <f>MIN(-SUM(EY$13:EY26),EX52)</f>
        <v>0</v>
      </c>
      <c r="EZ27" s="242">
        <f>MIN(-SUM(EZ$13:EZ26),EY52)</f>
        <v>0</v>
      </c>
      <c r="FA27" s="242">
        <f>MIN(-SUM(FA$13:FA26),EZ52)</f>
        <v>0</v>
      </c>
      <c r="FB27" s="242">
        <f>MIN(-SUM(FB$13:FB26),FA52)</f>
        <v>0</v>
      </c>
      <c r="FC27" s="242">
        <f>MIN(-SUM(FC$13:FC26),FB52)</f>
        <v>0</v>
      </c>
      <c r="FD27" s="242">
        <f>MIN(-SUM(FD$13:FD26),FC52)</f>
        <v>0</v>
      </c>
      <c r="FE27" s="242">
        <f>MIN(-SUM(FE$13:FE26),FD52)</f>
        <v>0</v>
      </c>
      <c r="FF27" s="242">
        <f>MIN(-SUM(FF$13:FF26),FE52)</f>
        <v>0</v>
      </c>
      <c r="FG27" s="242">
        <f>MIN(-SUM(FG$13:FG26),FF52)</f>
        <v>0</v>
      </c>
      <c r="FH27" s="242">
        <f>MIN(-SUM(FH$13:FH26),FG52)</f>
        <v>0</v>
      </c>
      <c r="FI27" s="242">
        <f>MIN(-SUM(FI$13:FI26),FH52)</f>
        <v>0</v>
      </c>
      <c r="FJ27" s="242">
        <f>MIN(-SUM(FJ$13:FJ26),FI52)</f>
        <v>0</v>
      </c>
      <c r="FK27" s="242">
        <f>MIN(-SUM(FK$13:FK26),FJ52)</f>
        <v>0</v>
      </c>
      <c r="FL27" s="242">
        <f>MIN(-SUM(FL$13:FL26),FK52)</f>
        <v>0</v>
      </c>
      <c r="FM27" s="242">
        <f>MIN(-SUM(FM$13:FM26),FL52)</f>
        <v>0</v>
      </c>
      <c r="FN27" s="242">
        <f>MIN(-SUM(FN$13:FN26),FM52)</f>
        <v>0</v>
      </c>
      <c r="FO27" s="242">
        <f>MIN(-SUM(FO$13:FO26),FN52)</f>
        <v>0</v>
      </c>
      <c r="FP27" s="242">
        <f>MIN(-SUM(FP$13:FP26),FO52)</f>
        <v>0</v>
      </c>
      <c r="FQ27" s="242">
        <f>MIN(-SUM(FQ$13:FQ26),FP52)</f>
        <v>0</v>
      </c>
      <c r="FR27" s="242">
        <f>MIN(-SUM(FR$13:FR26),FQ52)</f>
        <v>0</v>
      </c>
      <c r="FS27" s="242">
        <f>MIN(-SUM(FS$13:FS26),FR52)</f>
        <v>0</v>
      </c>
      <c r="FT27" s="242">
        <f>MIN(-SUM(FT$13:FT26),FS52)</f>
        <v>0</v>
      </c>
      <c r="FU27" s="242">
        <f>MIN(-SUM(FU$13:FU26),FT52)</f>
        <v>0</v>
      </c>
      <c r="FV27" s="242">
        <f>MIN(-SUM(FV$13:FV26),FU52)</f>
        <v>0</v>
      </c>
      <c r="FW27" s="242">
        <f>MIN(-SUM(FW$13:FW26),FV52)</f>
        <v>0</v>
      </c>
      <c r="FX27" s="242">
        <f>MIN(-SUM(FX$13:FX26),FW52)</f>
        <v>0</v>
      </c>
      <c r="FY27" s="242">
        <f>MIN(-SUM(FY$13:FY26),FX52)</f>
        <v>0</v>
      </c>
      <c r="FZ27" s="242">
        <f>MIN(-SUM(FZ$13:FZ26),FY52)</f>
        <v>0</v>
      </c>
      <c r="GA27" s="242">
        <f>MIN(-SUM(GA$13:GA26),FZ52)</f>
        <v>0</v>
      </c>
      <c r="GB27" s="242">
        <f>MIN(-SUM(GB$13:GB26),GA52)</f>
        <v>0</v>
      </c>
      <c r="GC27" s="242">
        <f>MIN(-SUM(GC$13:GC26),GB52)</f>
        <v>0</v>
      </c>
      <c r="GD27" s="242">
        <f>MIN(-SUM(GD$13:GD26),GC52)</f>
        <v>0</v>
      </c>
      <c r="GE27" s="242">
        <f>MIN(-SUM(GE$13:GE26),GD52)</f>
        <v>0</v>
      </c>
      <c r="GF27" s="242">
        <f>MIN(-SUM(GF$13:GF26),GE52)</f>
        <v>0</v>
      </c>
      <c r="GG27" s="242">
        <f>MIN(-SUM(GG$13:GG26),GF52)</f>
        <v>0</v>
      </c>
      <c r="GH27" s="242">
        <f>MIN(-SUM(GH$13:GH26),GG52)</f>
        <v>0</v>
      </c>
      <c r="GI27" s="242">
        <f>MIN(-SUM(GI$13:GI26),GH52)</f>
        <v>0</v>
      </c>
      <c r="GJ27" s="242">
        <f>MIN(-SUM(GJ$13:GJ26),GI52)</f>
        <v>0</v>
      </c>
      <c r="GK27" s="242">
        <f>MIN(-SUM(GK$13:GK26),GJ52)</f>
        <v>0</v>
      </c>
      <c r="GL27" s="242">
        <f>MIN(-SUM(GL$13:GL26),GK52)</f>
        <v>0</v>
      </c>
      <c r="GM27" s="242">
        <f>MIN(-SUM(GM$13:GM26),GL52)</f>
        <v>0</v>
      </c>
      <c r="GN27" s="242">
        <f>MIN(-SUM(GN$13:GN26),GM52)</f>
        <v>0</v>
      </c>
      <c r="GO27" s="242">
        <f>MIN(-SUM(GO$13:GO26),GN52)</f>
        <v>0</v>
      </c>
      <c r="GP27" s="242">
        <f>MIN(-SUM(GP$13:GP26),GO52)</f>
        <v>0</v>
      </c>
      <c r="GQ27" s="242">
        <f>MIN(-SUM(GQ$13:GQ26),GP52)</f>
        <v>0</v>
      </c>
      <c r="GR27" s="242">
        <f>MIN(-SUM(GR$13:GR26),GQ52)</f>
        <v>0</v>
      </c>
      <c r="GS27" s="242">
        <f>MIN(-SUM(GS$13:GS26),GR52)</f>
        <v>0</v>
      </c>
      <c r="GT27" s="242">
        <f>MIN(-SUM(GT$13:GT26),GS52)</f>
        <v>0</v>
      </c>
      <c r="GU27" s="242">
        <f>MIN(-SUM(GU$13:GU26),GT52)</f>
        <v>0</v>
      </c>
      <c r="GV27" s="242">
        <f>MIN(-SUM(GV$13:GV26),GU52)</f>
        <v>0</v>
      </c>
      <c r="GW27" s="242">
        <f>MIN(-SUM(GW$13:GW26),GV52)</f>
        <v>0</v>
      </c>
      <c r="GX27" s="242">
        <f>MIN(-SUM(GX$13:GX26),GW52)</f>
        <v>0</v>
      </c>
      <c r="GY27" s="242">
        <f>MIN(-SUM(GY$13:GY26),GX52)</f>
        <v>0</v>
      </c>
      <c r="GZ27" s="242">
        <f>MIN(-SUM(GZ$13:GZ26),GY52)</f>
        <v>0</v>
      </c>
      <c r="HA27" s="242">
        <f>MIN(-SUM(HA$13:HA26),GZ52)</f>
        <v>0</v>
      </c>
    </row>
    <row r="28" spans="1:209" x14ac:dyDescent="0.2">
      <c r="C28" s="262">
        <f>C27+1</f>
        <v>12</v>
      </c>
      <c r="D28" s="817"/>
      <c r="E28" s="974" t="str">
        <f>_xlfn.XLOOKUP($D28,'Capital Sources'!$C$17:$C$54,'Capital Sources'!$E$17:$E$54)</f>
        <v/>
      </c>
      <c r="F28" s="818">
        <f>_xlfn.XLOOKUP($D28,'Capital Sources'!$C$17:$C$54,'Capital Sources'!$D$17:$D$54)</f>
        <v>0</v>
      </c>
      <c r="G28" s="660" t="e">
        <f t="shared" si="16"/>
        <v>#DIV/0!</v>
      </c>
      <c r="H28" s="819" t="str">
        <f>IFERROR(IF(D28=0,"",_xlfn.XLOOKUP($D28,'Capital Sources'!$C$36:$C$54,'Capital Sources'!$M$36:$M$54)),"")</f>
        <v/>
      </c>
      <c r="I28" s="820">
        <f>IFERROR(IF(E28=0,"",_xlfn.XLOOKUP($D28,'Capital Sources'!$C$36:$C$54,'Capital Sources'!$R$36:$R$54)),"")</f>
        <v>0</v>
      </c>
      <c r="J28" s="821" t="str">
        <f>IFERROR(IF(F28=0,"",_xlfn.XLOOKUP($D28,'Capital Sources'!$C$36:$C$54,'Capital Sources'!$S$36:$S$54)),"")</f>
        <v/>
      </c>
      <c r="K28" s="821" t="str">
        <f>IFERROR(IF(G28=0,"",_xlfn.XLOOKUP($D28,'Capital Sources'!$C$36:$C$54,'Capital Sources'!$N$36:$N$54)),"")</f>
        <v/>
      </c>
      <c r="L28" s="821">
        <f>IFERROR(IF(H28=0,"",_xlfn.XLOOKUP($D28,'Capital Sources'!$C$36:$C$54,'Capital Sources'!$P$36:$P$54)),"")</f>
        <v>0</v>
      </c>
      <c r="N28" s="240">
        <f>MIN(-SUM(N$13:N27),F28)</f>
        <v>0</v>
      </c>
      <c r="O28" s="240">
        <f>MIN(-SUM(O$13:O27),N53)</f>
        <v>0</v>
      </c>
      <c r="P28" s="240">
        <f>MIN(-SUM(P$13:P27),O53)</f>
        <v>0</v>
      </c>
      <c r="Q28" s="240">
        <f>MIN(-SUM(Q$13:Q27),P53)</f>
        <v>0</v>
      </c>
      <c r="R28" s="240">
        <f>MIN(-SUM(R$13:R27),Q53)</f>
        <v>0</v>
      </c>
      <c r="S28" s="240">
        <f>MIN(-SUM(S$13:S27),R53)</f>
        <v>0</v>
      </c>
      <c r="T28" s="240">
        <f>MIN(-SUM(T$13:T27),S53)</f>
        <v>0</v>
      </c>
      <c r="U28" s="240">
        <f>MIN(-SUM(U$13:U27),T53)</f>
        <v>0</v>
      </c>
      <c r="V28" s="240">
        <f>MIN(-SUM(V$13:V27),U53)</f>
        <v>0</v>
      </c>
      <c r="W28" s="240">
        <f>MIN(-SUM(W$13:W27),V53)</f>
        <v>0</v>
      </c>
      <c r="X28" s="240">
        <f>MIN(-SUM(X$13:X27),W53)</f>
        <v>0</v>
      </c>
      <c r="Y28" s="240">
        <f>MIN(-SUM(Y$13:Y27),X53)</f>
        <v>0</v>
      </c>
      <c r="Z28" s="240">
        <f>MIN(-SUM(Z$13:Z27),Y53)</f>
        <v>0</v>
      </c>
      <c r="AA28" s="240">
        <f>MIN(-SUM(AA$13:AA27),Z53)</f>
        <v>0</v>
      </c>
      <c r="AB28" s="240">
        <f>MIN(-SUM(AB$13:AB27),AA53)</f>
        <v>0</v>
      </c>
      <c r="AD28" s="242">
        <f>MIN(-SUM(AD$13:AD27),$F28)</f>
        <v>0</v>
      </c>
      <c r="AE28" s="242">
        <f>MIN(-SUM(AE$13:AE27),AD53)</f>
        <v>0</v>
      </c>
      <c r="AF28" s="242">
        <f>MIN(-SUM(AF$13:AF27),AE53)</f>
        <v>0</v>
      </c>
      <c r="AG28" s="242">
        <f>MIN(-SUM(AG$13:AG27),AF53)</f>
        <v>0</v>
      </c>
      <c r="AH28" s="242">
        <f>MIN(-SUM(AH$13:AH27),AG53)</f>
        <v>0</v>
      </c>
      <c r="AI28" s="242">
        <f>MIN(-SUM(AI$13:AI27),AH53)</f>
        <v>0</v>
      </c>
      <c r="AJ28" s="242">
        <f>MIN(-SUM(AJ$13:AJ27),AI53)</f>
        <v>0</v>
      </c>
      <c r="AK28" s="242">
        <f>MIN(-SUM(AK$13:AK27),AJ53)</f>
        <v>0</v>
      </c>
      <c r="AL28" s="242">
        <f>MIN(-SUM(AL$13:AL27),AK53)</f>
        <v>0</v>
      </c>
      <c r="AM28" s="242">
        <f>MIN(-SUM(AM$13:AM27),AL53)</f>
        <v>0</v>
      </c>
      <c r="AN28" s="242">
        <f>MIN(-SUM(AN$13:AN27),AM53)</f>
        <v>0</v>
      </c>
      <c r="AO28" s="242">
        <f>MIN(-SUM(AO$13:AO27),AN53)</f>
        <v>0</v>
      </c>
      <c r="AP28" s="242">
        <f>MIN(-SUM(AP$13:AP27),AO53)</f>
        <v>0</v>
      </c>
      <c r="AQ28" s="242">
        <f>MIN(-SUM(AQ$13:AQ27),AP53)</f>
        <v>0</v>
      </c>
      <c r="AR28" s="242">
        <f>MIN(-SUM(AR$13:AR27),AQ53)</f>
        <v>0</v>
      </c>
      <c r="AS28" s="242">
        <f>MIN(-SUM(AS$13:AS27),AR53)</f>
        <v>0</v>
      </c>
      <c r="AT28" s="242">
        <f>MIN(-SUM(AT$13:AT27),AS53)</f>
        <v>0</v>
      </c>
      <c r="AU28" s="242">
        <f>MIN(-SUM(AU$13:AU27),AT53)</f>
        <v>0</v>
      </c>
      <c r="AV28" s="242">
        <f>MIN(-SUM(AV$13:AV27),AU53)</f>
        <v>0</v>
      </c>
      <c r="AW28" s="242">
        <f>MIN(-SUM(AW$13:AW27),AV53)</f>
        <v>0</v>
      </c>
      <c r="AX28" s="242">
        <f>MIN(-SUM(AX$13:AX27),AW53)</f>
        <v>0</v>
      </c>
      <c r="AY28" s="242">
        <f>MIN(-SUM(AY$13:AY27),AX53)</f>
        <v>0</v>
      </c>
      <c r="AZ28" s="242">
        <f>MIN(-SUM(AZ$13:AZ27),AY53)</f>
        <v>0</v>
      </c>
      <c r="BA28" s="242">
        <f>MIN(-SUM(BA$13:BA27),AZ53)</f>
        <v>0</v>
      </c>
      <c r="BB28" s="242">
        <f>MIN(-SUM(BB$13:BB27),BA53)</f>
        <v>0</v>
      </c>
      <c r="BC28" s="242">
        <f>MIN(-SUM(BC$13:BC27),BB53)</f>
        <v>0</v>
      </c>
      <c r="BD28" s="242">
        <f>MIN(-SUM(BD$13:BD27),BC53)</f>
        <v>0</v>
      </c>
      <c r="BE28" s="242">
        <f>MIN(-SUM(BE$13:BE27),BD53)</f>
        <v>0</v>
      </c>
      <c r="BF28" s="242">
        <f>MIN(-SUM(BF$13:BF27),BE53)</f>
        <v>0</v>
      </c>
      <c r="BG28" s="242">
        <f>MIN(-SUM(BG$13:BG27),BF53)</f>
        <v>0</v>
      </c>
      <c r="BH28" s="242">
        <f>MIN(-SUM(BH$13:BH27),BG53)</f>
        <v>0</v>
      </c>
      <c r="BI28" s="242">
        <f>MIN(-SUM(BI$13:BI27),BH53)</f>
        <v>0</v>
      </c>
      <c r="BJ28" s="242">
        <f>MIN(-SUM(BJ$13:BJ27),BI53)</f>
        <v>0</v>
      </c>
      <c r="BK28" s="242">
        <f>MIN(-SUM(BK$13:BK27),BJ53)</f>
        <v>0</v>
      </c>
      <c r="BL28" s="242">
        <f>MIN(-SUM(BL$13:BL27),BK53)</f>
        <v>0</v>
      </c>
      <c r="BM28" s="242">
        <f>MIN(-SUM(BM$13:BM27),BL53)</f>
        <v>0</v>
      </c>
      <c r="BN28" s="242">
        <f>MIN(-SUM(BN$13:BN27),BM53)</f>
        <v>0</v>
      </c>
      <c r="BO28" s="242">
        <f>MIN(-SUM(BO$13:BO27),BN53)</f>
        <v>0</v>
      </c>
      <c r="BP28" s="242">
        <f>MIN(-SUM(BP$13:BP27),BO53)</f>
        <v>0</v>
      </c>
      <c r="BQ28" s="242">
        <f>MIN(-SUM(BQ$13:BQ27),BP53)</f>
        <v>0</v>
      </c>
      <c r="BR28" s="242">
        <f>MIN(-SUM(BR$13:BR27),BQ53)</f>
        <v>0</v>
      </c>
      <c r="BS28" s="242">
        <f>MIN(-SUM(BS$13:BS27),BR53)</f>
        <v>0</v>
      </c>
      <c r="BT28" s="242">
        <f>MIN(-SUM(BT$13:BT27),BS53)</f>
        <v>0</v>
      </c>
      <c r="BU28" s="242">
        <f>MIN(-SUM(BU$13:BU27),BT53)</f>
        <v>0</v>
      </c>
      <c r="BV28" s="242">
        <f>MIN(-SUM(BV$13:BV27),BU53)</f>
        <v>0</v>
      </c>
      <c r="BW28" s="242">
        <f>MIN(-SUM(BW$13:BW27),BV53)</f>
        <v>0</v>
      </c>
      <c r="BX28" s="242">
        <f>MIN(-SUM(BX$13:BX27),BW53)</f>
        <v>0</v>
      </c>
      <c r="BY28" s="242">
        <f>MIN(-SUM(BY$13:BY27),BX53)</f>
        <v>0</v>
      </c>
      <c r="BZ28" s="242">
        <f>MIN(-SUM(BZ$13:BZ27),BY53)</f>
        <v>0</v>
      </c>
      <c r="CA28" s="242">
        <f>MIN(-SUM(CA$13:CA27),BZ53)</f>
        <v>0</v>
      </c>
      <c r="CB28" s="242">
        <f>MIN(-SUM(CB$13:CB27),CA53)</f>
        <v>0</v>
      </c>
      <c r="CC28" s="242">
        <f>MIN(-SUM(CC$13:CC27),CB53)</f>
        <v>0</v>
      </c>
      <c r="CD28" s="242">
        <f>MIN(-SUM(CD$13:CD27),CC53)</f>
        <v>0</v>
      </c>
      <c r="CE28" s="242">
        <f>MIN(-SUM(CE$13:CE27),CD53)</f>
        <v>0</v>
      </c>
      <c r="CF28" s="242">
        <f>MIN(-SUM(CF$13:CF27),CE53)</f>
        <v>0</v>
      </c>
      <c r="CG28" s="242">
        <f>MIN(-SUM(CG$13:CG27),CF53)</f>
        <v>0</v>
      </c>
      <c r="CH28" s="242">
        <f>MIN(-SUM(CH$13:CH27),CG53)</f>
        <v>0</v>
      </c>
      <c r="CI28" s="242">
        <f>MIN(-SUM(CI$13:CI27),CH53)</f>
        <v>0</v>
      </c>
      <c r="CJ28" s="242">
        <f>MIN(-SUM(CJ$13:CJ27),CI53)</f>
        <v>0</v>
      </c>
      <c r="CK28" s="242">
        <f>MIN(-SUM(CK$13:CK27),CJ53)</f>
        <v>0</v>
      </c>
      <c r="CL28" s="242">
        <f>MIN(-SUM(CL$13:CL27),CK53)</f>
        <v>0</v>
      </c>
      <c r="CM28" s="242">
        <f>MIN(-SUM(CM$13:CM27),CL53)</f>
        <v>0</v>
      </c>
      <c r="CN28" s="242">
        <f>MIN(-SUM(CN$13:CN27),CM53)</f>
        <v>0</v>
      </c>
      <c r="CO28" s="242">
        <f>MIN(-SUM(CO$13:CO27),CN53)</f>
        <v>0</v>
      </c>
      <c r="CP28" s="242">
        <f>MIN(-SUM(CP$13:CP27),CO53)</f>
        <v>0</v>
      </c>
      <c r="CQ28" s="242">
        <f>MIN(-SUM(CQ$13:CQ27),CP53)</f>
        <v>0</v>
      </c>
      <c r="CR28" s="242">
        <f>MIN(-SUM(CR$13:CR27),CQ53)</f>
        <v>0</v>
      </c>
      <c r="CS28" s="242">
        <f>MIN(-SUM(CS$13:CS27),CR53)</f>
        <v>0</v>
      </c>
      <c r="CT28" s="242">
        <f>MIN(-SUM(CT$13:CT27),CS53)</f>
        <v>0</v>
      </c>
      <c r="CU28" s="242">
        <f>MIN(-SUM(CU$13:CU27),CT53)</f>
        <v>0</v>
      </c>
      <c r="CV28" s="242">
        <f>MIN(-SUM(CV$13:CV27),CU53)</f>
        <v>0</v>
      </c>
      <c r="CW28" s="242">
        <f>MIN(-SUM(CW$13:CW27),CV53)</f>
        <v>0</v>
      </c>
      <c r="CX28" s="242">
        <f>MIN(-SUM(CX$13:CX27),CW53)</f>
        <v>0</v>
      </c>
      <c r="CY28" s="242">
        <f>MIN(-SUM(CY$13:CY27),CX53)</f>
        <v>0</v>
      </c>
      <c r="CZ28" s="242">
        <f>MIN(-SUM(CZ$13:CZ27),CY53)</f>
        <v>0</v>
      </c>
      <c r="DA28" s="242">
        <f>MIN(-SUM(DA$13:DA27),CZ53)</f>
        <v>0</v>
      </c>
      <c r="DB28" s="242">
        <f>MIN(-SUM(DB$13:DB27),DA53)</f>
        <v>0</v>
      </c>
      <c r="DC28" s="242">
        <f>MIN(-SUM(DC$13:DC27),DB53)</f>
        <v>0</v>
      </c>
      <c r="DD28" s="242">
        <f>MIN(-SUM(DD$13:DD27),DC53)</f>
        <v>0</v>
      </c>
      <c r="DE28" s="242">
        <f>MIN(-SUM(DE$13:DE27),DD53)</f>
        <v>0</v>
      </c>
      <c r="DF28" s="242">
        <f>MIN(-SUM(DF$13:DF27),DE53)</f>
        <v>0</v>
      </c>
      <c r="DG28" s="242">
        <f>MIN(-SUM(DG$13:DG27),DF53)</f>
        <v>0</v>
      </c>
      <c r="DH28" s="242">
        <f>MIN(-SUM(DH$13:DH27),DG53)</f>
        <v>0</v>
      </c>
      <c r="DI28" s="242">
        <f>MIN(-SUM(DI$13:DI27),DH53)</f>
        <v>0</v>
      </c>
      <c r="DJ28" s="242">
        <f>MIN(-SUM(DJ$13:DJ27),DI53)</f>
        <v>0</v>
      </c>
      <c r="DK28" s="242">
        <f>MIN(-SUM(DK$13:DK27),DJ53)</f>
        <v>0</v>
      </c>
      <c r="DL28" s="242">
        <f>MIN(-SUM(DL$13:DL27),DK53)</f>
        <v>0</v>
      </c>
      <c r="DM28" s="242">
        <f>MIN(-SUM(DM$13:DM27),DL53)</f>
        <v>0</v>
      </c>
      <c r="DN28" s="242">
        <f>MIN(-SUM(DN$13:DN27),DM53)</f>
        <v>0</v>
      </c>
      <c r="DO28" s="242">
        <f>MIN(-SUM(DO$13:DO27),DN53)</f>
        <v>0</v>
      </c>
      <c r="DP28" s="242">
        <f>MIN(-SUM(DP$13:DP27),DO53)</f>
        <v>0</v>
      </c>
      <c r="DQ28" s="242">
        <f>MIN(-SUM(DQ$13:DQ27),DP53)</f>
        <v>0</v>
      </c>
      <c r="DR28" s="242">
        <f>MIN(-SUM(DR$13:DR27),DQ53)</f>
        <v>0</v>
      </c>
      <c r="DS28" s="242">
        <f>MIN(-SUM(DS$13:DS27),DR53)</f>
        <v>0</v>
      </c>
      <c r="DT28" s="242">
        <f>MIN(-SUM(DT$13:DT27),DS53)</f>
        <v>0</v>
      </c>
      <c r="DU28" s="242">
        <f>MIN(-SUM(DU$13:DU27),DT53)</f>
        <v>0</v>
      </c>
      <c r="DV28" s="242">
        <f>MIN(-SUM(DV$13:DV27),DU53)</f>
        <v>0</v>
      </c>
      <c r="DW28" s="242">
        <f>MIN(-SUM(DW$13:DW27),DV53)</f>
        <v>0</v>
      </c>
      <c r="DX28" s="242">
        <f>MIN(-SUM(DX$13:DX27),DW53)</f>
        <v>0</v>
      </c>
      <c r="DY28" s="242">
        <f>MIN(-SUM(DY$13:DY27),DX53)</f>
        <v>0</v>
      </c>
      <c r="DZ28" s="242">
        <f>MIN(-SUM(DZ$13:DZ27),DY53)</f>
        <v>0</v>
      </c>
      <c r="EA28" s="242">
        <f>MIN(-SUM(EA$13:EA27),DZ53)</f>
        <v>0</v>
      </c>
      <c r="EB28" s="242">
        <f>MIN(-SUM(EB$13:EB27),EA53)</f>
        <v>0</v>
      </c>
      <c r="EC28" s="242">
        <f>MIN(-SUM(EC$13:EC27),EB53)</f>
        <v>0</v>
      </c>
      <c r="ED28" s="242">
        <f>MIN(-SUM(ED$13:ED27),EC53)</f>
        <v>0</v>
      </c>
      <c r="EE28" s="242">
        <f>MIN(-SUM(EE$13:EE27),ED53)</f>
        <v>0</v>
      </c>
      <c r="EF28" s="242">
        <f>MIN(-SUM(EF$13:EF27),EE53)</f>
        <v>0</v>
      </c>
      <c r="EG28" s="242">
        <f>MIN(-SUM(EG$13:EG27),EF53)</f>
        <v>0</v>
      </c>
      <c r="EH28" s="242">
        <f>MIN(-SUM(EH$13:EH27),EG53)</f>
        <v>0</v>
      </c>
      <c r="EI28" s="242">
        <f>MIN(-SUM(EI$13:EI27),EH53)</f>
        <v>0</v>
      </c>
      <c r="EJ28" s="242">
        <f>MIN(-SUM(EJ$13:EJ27),EI53)</f>
        <v>0</v>
      </c>
      <c r="EK28" s="242">
        <f>MIN(-SUM(EK$13:EK27),EJ53)</f>
        <v>0</v>
      </c>
      <c r="EL28" s="242">
        <f>MIN(-SUM(EL$13:EL27),EK53)</f>
        <v>0</v>
      </c>
      <c r="EM28" s="242">
        <f>MIN(-SUM(EM$13:EM27),EL53)</f>
        <v>0</v>
      </c>
      <c r="EN28" s="242">
        <f>MIN(-SUM(EN$13:EN27),EM53)</f>
        <v>0</v>
      </c>
      <c r="EO28" s="242">
        <f>MIN(-SUM(EO$13:EO27),EN53)</f>
        <v>0</v>
      </c>
      <c r="EP28" s="242">
        <f>MIN(-SUM(EP$13:EP27),EO53)</f>
        <v>0</v>
      </c>
      <c r="EQ28" s="242">
        <f>MIN(-SUM(EQ$13:EQ27),EP53)</f>
        <v>0</v>
      </c>
      <c r="ER28" s="242">
        <f>MIN(-SUM(ER$13:ER27),EQ53)</f>
        <v>0</v>
      </c>
      <c r="ES28" s="242">
        <f>MIN(-SUM(ES$13:ES27),ER53)</f>
        <v>0</v>
      </c>
      <c r="ET28" s="242">
        <f>MIN(-SUM(ET$13:ET27),ES53)</f>
        <v>0</v>
      </c>
      <c r="EU28" s="242">
        <f>MIN(-SUM(EU$13:EU27),ET53)</f>
        <v>0</v>
      </c>
      <c r="EV28" s="242">
        <f>MIN(-SUM(EV$13:EV27),EU53)</f>
        <v>0</v>
      </c>
      <c r="EW28" s="242">
        <f>MIN(-SUM(EW$13:EW27),EV53)</f>
        <v>0</v>
      </c>
      <c r="EX28" s="242">
        <f>MIN(-SUM(EX$13:EX27),EW53)</f>
        <v>0</v>
      </c>
      <c r="EY28" s="242">
        <f>MIN(-SUM(EY$13:EY27),EX53)</f>
        <v>0</v>
      </c>
      <c r="EZ28" s="242">
        <f>MIN(-SUM(EZ$13:EZ27),EY53)</f>
        <v>0</v>
      </c>
      <c r="FA28" s="242">
        <f>MIN(-SUM(FA$13:FA27),EZ53)</f>
        <v>0</v>
      </c>
      <c r="FB28" s="242">
        <f>MIN(-SUM(FB$13:FB27),FA53)</f>
        <v>0</v>
      </c>
      <c r="FC28" s="242">
        <f>MIN(-SUM(FC$13:FC27),FB53)</f>
        <v>0</v>
      </c>
      <c r="FD28" s="242">
        <f>MIN(-SUM(FD$13:FD27),FC53)</f>
        <v>0</v>
      </c>
      <c r="FE28" s="242">
        <f>MIN(-SUM(FE$13:FE27),FD53)</f>
        <v>0</v>
      </c>
      <c r="FF28" s="242">
        <f>MIN(-SUM(FF$13:FF27),FE53)</f>
        <v>0</v>
      </c>
      <c r="FG28" s="242">
        <f>MIN(-SUM(FG$13:FG27),FF53)</f>
        <v>0</v>
      </c>
      <c r="FH28" s="242">
        <f>MIN(-SUM(FH$13:FH27),FG53)</f>
        <v>0</v>
      </c>
      <c r="FI28" s="242">
        <f>MIN(-SUM(FI$13:FI27),FH53)</f>
        <v>0</v>
      </c>
      <c r="FJ28" s="242">
        <f>MIN(-SUM(FJ$13:FJ27),FI53)</f>
        <v>0</v>
      </c>
      <c r="FK28" s="242">
        <f>MIN(-SUM(FK$13:FK27),FJ53)</f>
        <v>0</v>
      </c>
      <c r="FL28" s="242">
        <f>MIN(-SUM(FL$13:FL27),FK53)</f>
        <v>0</v>
      </c>
      <c r="FM28" s="242">
        <f>MIN(-SUM(FM$13:FM27),FL53)</f>
        <v>0</v>
      </c>
      <c r="FN28" s="242">
        <f>MIN(-SUM(FN$13:FN27),FM53)</f>
        <v>0</v>
      </c>
      <c r="FO28" s="242">
        <f>MIN(-SUM(FO$13:FO27),FN53)</f>
        <v>0</v>
      </c>
      <c r="FP28" s="242">
        <f>MIN(-SUM(FP$13:FP27),FO53)</f>
        <v>0</v>
      </c>
      <c r="FQ28" s="242">
        <f>MIN(-SUM(FQ$13:FQ27),FP53)</f>
        <v>0</v>
      </c>
      <c r="FR28" s="242">
        <f>MIN(-SUM(FR$13:FR27),FQ53)</f>
        <v>0</v>
      </c>
      <c r="FS28" s="242">
        <f>MIN(-SUM(FS$13:FS27),FR53)</f>
        <v>0</v>
      </c>
      <c r="FT28" s="242">
        <f>MIN(-SUM(FT$13:FT27),FS53)</f>
        <v>0</v>
      </c>
      <c r="FU28" s="242">
        <f>MIN(-SUM(FU$13:FU27),FT53)</f>
        <v>0</v>
      </c>
      <c r="FV28" s="242">
        <f>MIN(-SUM(FV$13:FV27),FU53)</f>
        <v>0</v>
      </c>
      <c r="FW28" s="242">
        <f>MIN(-SUM(FW$13:FW27),FV53)</f>
        <v>0</v>
      </c>
      <c r="FX28" s="242">
        <f>MIN(-SUM(FX$13:FX27),FW53)</f>
        <v>0</v>
      </c>
      <c r="FY28" s="242">
        <f>MIN(-SUM(FY$13:FY27),FX53)</f>
        <v>0</v>
      </c>
      <c r="FZ28" s="242">
        <f>MIN(-SUM(FZ$13:FZ27),FY53)</f>
        <v>0</v>
      </c>
      <c r="GA28" s="242">
        <f>MIN(-SUM(GA$13:GA27),FZ53)</f>
        <v>0</v>
      </c>
      <c r="GB28" s="242">
        <f>MIN(-SUM(GB$13:GB27),GA53)</f>
        <v>0</v>
      </c>
      <c r="GC28" s="242">
        <f>MIN(-SUM(GC$13:GC27),GB53)</f>
        <v>0</v>
      </c>
      <c r="GD28" s="242">
        <f>MIN(-SUM(GD$13:GD27),GC53)</f>
        <v>0</v>
      </c>
      <c r="GE28" s="242">
        <f>MIN(-SUM(GE$13:GE27),GD53)</f>
        <v>0</v>
      </c>
      <c r="GF28" s="242">
        <f>MIN(-SUM(GF$13:GF27),GE53)</f>
        <v>0</v>
      </c>
      <c r="GG28" s="242">
        <f>MIN(-SUM(GG$13:GG27),GF53)</f>
        <v>0</v>
      </c>
      <c r="GH28" s="242">
        <f>MIN(-SUM(GH$13:GH27),GG53)</f>
        <v>0</v>
      </c>
      <c r="GI28" s="242">
        <f>MIN(-SUM(GI$13:GI27),GH53)</f>
        <v>0</v>
      </c>
      <c r="GJ28" s="242">
        <f>MIN(-SUM(GJ$13:GJ27),GI53)</f>
        <v>0</v>
      </c>
      <c r="GK28" s="242">
        <f>MIN(-SUM(GK$13:GK27),GJ53)</f>
        <v>0</v>
      </c>
      <c r="GL28" s="242">
        <f>MIN(-SUM(GL$13:GL27),GK53)</f>
        <v>0</v>
      </c>
      <c r="GM28" s="242">
        <f>MIN(-SUM(GM$13:GM27),GL53)</f>
        <v>0</v>
      </c>
      <c r="GN28" s="242">
        <f>MIN(-SUM(GN$13:GN27),GM53)</f>
        <v>0</v>
      </c>
      <c r="GO28" s="242">
        <f>MIN(-SUM(GO$13:GO27),GN53)</f>
        <v>0</v>
      </c>
      <c r="GP28" s="242">
        <f>MIN(-SUM(GP$13:GP27),GO53)</f>
        <v>0</v>
      </c>
      <c r="GQ28" s="242">
        <f>MIN(-SUM(GQ$13:GQ27),GP53)</f>
        <v>0</v>
      </c>
      <c r="GR28" s="242">
        <f>MIN(-SUM(GR$13:GR27),GQ53)</f>
        <v>0</v>
      </c>
      <c r="GS28" s="242">
        <f>MIN(-SUM(GS$13:GS27),GR53)</f>
        <v>0</v>
      </c>
      <c r="GT28" s="242">
        <f>MIN(-SUM(GT$13:GT27),GS53)</f>
        <v>0</v>
      </c>
      <c r="GU28" s="242">
        <f>MIN(-SUM(GU$13:GU27),GT53)</f>
        <v>0</v>
      </c>
      <c r="GV28" s="242">
        <f>MIN(-SUM(GV$13:GV27),GU53)</f>
        <v>0</v>
      </c>
      <c r="GW28" s="242">
        <f>MIN(-SUM(GW$13:GW27),GV53)</f>
        <v>0</v>
      </c>
      <c r="GX28" s="242">
        <f>MIN(-SUM(GX$13:GX27),GW53)</f>
        <v>0</v>
      </c>
      <c r="GY28" s="242">
        <f>MIN(-SUM(GY$13:GY27),GX53)</f>
        <v>0</v>
      </c>
      <c r="GZ28" s="242">
        <f>MIN(-SUM(GZ$13:GZ27),GY53)</f>
        <v>0</v>
      </c>
      <c r="HA28" s="242">
        <f>MIN(-SUM(HA$13:HA27),GZ53)</f>
        <v>0</v>
      </c>
    </row>
    <row r="29" spans="1:209" x14ac:dyDescent="0.2">
      <c r="C29" s="262">
        <f>C28+1</f>
        <v>13</v>
      </c>
      <c r="D29" s="817"/>
      <c r="E29" s="974" t="str">
        <f>_xlfn.XLOOKUP($D29,'Capital Sources'!$C$17:$C$54,'Capital Sources'!$E$17:$E$54)</f>
        <v/>
      </c>
      <c r="F29" s="818">
        <f>_xlfn.XLOOKUP($D29,'Capital Sources'!$C$17:$C$54,'Capital Sources'!$D$17:$D$54)</f>
        <v>0</v>
      </c>
      <c r="G29" s="660" t="e">
        <f t="shared" si="16"/>
        <v>#DIV/0!</v>
      </c>
      <c r="H29" s="819" t="str">
        <f>IFERROR(IF(D29=0,"",_xlfn.XLOOKUP($D29,'Capital Sources'!$C$36:$C$54,'Capital Sources'!$M$36:$M$54)),"")</f>
        <v/>
      </c>
      <c r="I29" s="820">
        <f>IFERROR(IF(E29=0,"",_xlfn.XLOOKUP($D29,'Capital Sources'!$C$36:$C$54,'Capital Sources'!$R$36:$R$54)),"")</f>
        <v>0</v>
      </c>
      <c r="J29" s="821" t="str">
        <f>IFERROR(IF(F29=0,"",_xlfn.XLOOKUP($D29,'Capital Sources'!$C$36:$C$54,'Capital Sources'!$S$36:$S$54)),"")</f>
        <v/>
      </c>
      <c r="K29" s="821" t="str">
        <f>IFERROR(IF(G29=0,"",_xlfn.XLOOKUP($D29,'Capital Sources'!$C$36:$C$54,'Capital Sources'!$N$36:$N$54)),"")</f>
        <v/>
      </c>
      <c r="L29" s="821">
        <f>IFERROR(IF(H29=0,"",_xlfn.XLOOKUP($D29,'Capital Sources'!$C$36:$C$54,'Capital Sources'!$P$36:$P$54)),"")</f>
        <v>0</v>
      </c>
      <c r="N29" s="240">
        <f>MIN(-SUM(N$13:N28),F29)</f>
        <v>0</v>
      </c>
      <c r="O29" s="240">
        <f>MIN(-SUM(O$13:O28),N54)</f>
        <v>0</v>
      </c>
      <c r="P29" s="240">
        <f>MIN(-SUM(P$13:P28),O54)</f>
        <v>0</v>
      </c>
      <c r="Q29" s="240">
        <f>MIN(-SUM(Q$13:Q28),P54)</f>
        <v>0</v>
      </c>
      <c r="R29" s="240">
        <f>MIN(-SUM(R$13:R28),Q54)</f>
        <v>0</v>
      </c>
      <c r="S29" s="240">
        <f>MIN(-SUM(S$13:S28),R54)</f>
        <v>0</v>
      </c>
      <c r="T29" s="240">
        <f>MIN(-SUM(T$13:T28),S54)</f>
        <v>0</v>
      </c>
      <c r="U29" s="240">
        <f>MIN(-SUM(U$13:U28),T54)</f>
        <v>0</v>
      </c>
      <c r="V29" s="240">
        <f>MIN(-SUM(V$13:V28),U54)</f>
        <v>0</v>
      </c>
      <c r="W29" s="240">
        <f>MIN(-SUM(W$13:W28),V54)</f>
        <v>0</v>
      </c>
      <c r="X29" s="240">
        <f>MIN(-SUM(X$13:X28),W54)</f>
        <v>0</v>
      </c>
      <c r="Y29" s="240">
        <f>MIN(-SUM(Y$13:Y28),X54)</f>
        <v>0</v>
      </c>
      <c r="Z29" s="240">
        <f>MIN(-SUM(Z$13:Z28),Y54)</f>
        <v>0</v>
      </c>
      <c r="AA29" s="240">
        <f>MIN(-SUM(AA$13:AA28),Z54)</f>
        <v>0</v>
      </c>
      <c r="AB29" s="240">
        <f>MIN(-SUM(AB$13:AB28),AA54)</f>
        <v>0</v>
      </c>
      <c r="AD29" s="242">
        <f>MIN(-SUM(AD$13:AD28),$F29)</f>
        <v>0</v>
      </c>
      <c r="AE29" s="242">
        <f>MIN(-SUM(AE$13:AE28),AD54)</f>
        <v>0</v>
      </c>
      <c r="AF29" s="242">
        <f>MIN(-SUM(AF$13:AF28),AE54)</f>
        <v>0</v>
      </c>
      <c r="AG29" s="242">
        <f>MIN(-SUM(AG$13:AG28),AF54)</f>
        <v>0</v>
      </c>
      <c r="AH29" s="242">
        <f>MIN(-SUM(AH$13:AH28),AG54)</f>
        <v>0</v>
      </c>
      <c r="AI29" s="242">
        <f>MIN(-SUM(AI$13:AI28),AH54)</f>
        <v>0</v>
      </c>
      <c r="AJ29" s="242">
        <f>MIN(-SUM(AJ$13:AJ28),AI54)</f>
        <v>0</v>
      </c>
      <c r="AK29" s="242">
        <f>MIN(-SUM(AK$13:AK28),AJ54)</f>
        <v>0</v>
      </c>
      <c r="AL29" s="242">
        <f>MIN(-SUM(AL$13:AL28),AK54)</f>
        <v>0</v>
      </c>
      <c r="AM29" s="242">
        <f>MIN(-SUM(AM$13:AM28),AL54)</f>
        <v>0</v>
      </c>
      <c r="AN29" s="242">
        <f>MIN(-SUM(AN$13:AN28),AM54)</f>
        <v>0</v>
      </c>
      <c r="AO29" s="242">
        <f>MIN(-SUM(AO$13:AO28),AN54)</f>
        <v>0</v>
      </c>
      <c r="AP29" s="242">
        <f>MIN(-SUM(AP$13:AP28),AO54)</f>
        <v>0</v>
      </c>
      <c r="AQ29" s="242">
        <f>MIN(-SUM(AQ$13:AQ28),AP54)</f>
        <v>0</v>
      </c>
      <c r="AR29" s="242">
        <f>MIN(-SUM(AR$13:AR28),AQ54)</f>
        <v>0</v>
      </c>
      <c r="AS29" s="242">
        <f>MIN(-SUM(AS$13:AS28),AR54)</f>
        <v>0</v>
      </c>
      <c r="AT29" s="242">
        <f>MIN(-SUM(AT$13:AT28),AS54)</f>
        <v>0</v>
      </c>
      <c r="AU29" s="242">
        <f>MIN(-SUM(AU$13:AU28),AT54)</f>
        <v>0</v>
      </c>
      <c r="AV29" s="242">
        <f>MIN(-SUM(AV$13:AV28),AU54)</f>
        <v>0</v>
      </c>
      <c r="AW29" s="242">
        <f>MIN(-SUM(AW$13:AW28),AV54)</f>
        <v>0</v>
      </c>
      <c r="AX29" s="242">
        <f>MIN(-SUM(AX$13:AX28),AW54)</f>
        <v>0</v>
      </c>
      <c r="AY29" s="242">
        <f>MIN(-SUM(AY$13:AY28),AX54)</f>
        <v>0</v>
      </c>
      <c r="AZ29" s="242">
        <f>MIN(-SUM(AZ$13:AZ28),AY54)</f>
        <v>0</v>
      </c>
      <c r="BA29" s="242">
        <f>MIN(-SUM(BA$13:BA28),AZ54)</f>
        <v>0</v>
      </c>
      <c r="BB29" s="242">
        <f>MIN(-SUM(BB$13:BB28),BA54)</f>
        <v>0</v>
      </c>
      <c r="BC29" s="242">
        <f>MIN(-SUM(BC$13:BC28),BB54)</f>
        <v>0</v>
      </c>
      <c r="BD29" s="242">
        <f>MIN(-SUM(BD$13:BD28),BC54)</f>
        <v>0</v>
      </c>
      <c r="BE29" s="242">
        <f>MIN(-SUM(BE$13:BE28),BD54)</f>
        <v>0</v>
      </c>
      <c r="BF29" s="242">
        <f>MIN(-SUM(BF$13:BF28),BE54)</f>
        <v>0</v>
      </c>
      <c r="BG29" s="242">
        <f>MIN(-SUM(BG$13:BG28),BF54)</f>
        <v>0</v>
      </c>
      <c r="BH29" s="242">
        <f>MIN(-SUM(BH$13:BH28),BG54)</f>
        <v>0</v>
      </c>
      <c r="BI29" s="242">
        <f>MIN(-SUM(BI$13:BI28),BH54)</f>
        <v>0</v>
      </c>
      <c r="BJ29" s="242">
        <f>MIN(-SUM(BJ$13:BJ28),BI54)</f>
        <v>0</v>
      </c>
      <c r="BK29" s="242">
        <f>MIN(-SUM(BK$13:BK28),BJ54)</f>
        <v>0</v>
      </c>
      <c r="BL29" s="242">
        <f>MIN(-SUM(BL$13:BL28),BK54)</f>
        <v>0</v>
      </c>
      <c r="BM29" s="242">
        <f>MIN(-SUM(BM$13:BM28),BL54)</f>
        <v>0</v>
      </c>
      <c r="BN29" s="242">
        <f>MIN(-SUM(BN$13:BN28),BM54)</f>
        <v>0</v>
      </c>
      <c r="BO29" s="242">
        <f>MIN(-SUM(BO$13:BO28),BN54)</f>
        <v>0</v>
      </c>
      <c r="BP29" s="242">
        <f>MIN(-SUM(BP$13:BP28),BO54)</f>
        <v>0</v>
      </c>
      <c r="BQ29" s="242">
        <f>MIN(-SUM(BQ$13:BQ28),BP54)</f>
        <v>0</v>
      </c>
      <c r="BR29" s="242">
        <f>MIN(-SUM(BR$13:BR28),BQ54)</f>
        <v>0</v>
      </c>
      <c r="BS29" s="242">
        <f>MIN(-SUM(BS$13:BS28),BR54)</f>
        <v>0</v>
      </c>
      <c r="BT29" s="242">
        <f>MIN(-SUM(BT$13:BT28),BS54)</f>
        <v>0</v>
      </c>
      <c r="BU29" s="242">
        <f>MIN(-SUM(BU$13:BU28),BT54)</f>
        <v>0</v>
      </c>
      <c r="BV29" s="242">
        <f>MIN(-SUM(BV$13:BV28),BU54)</f>
        <v>0</v>
      </c>
      <c r="BW29" s="242">
        <f>MIN(-SUM(BW$13:BW28),BV54)</f>
        <v>0</v>
      </c>
      <c r="BX29" s="242">
        <f>MIN(-SUM(BX$13:BX28),BW54)</f>
        <v>0</v>
      </c>
      <c r="BY29" s="242">
        <f>MIN(-SUM(BY$13:BY28),BX54)</f>
        <v>0</v>
      </c>
      <c r="BZ29" s="242">
        <f>MIN(-SUM(BZ$13:BZ28),BY54)</f>
        <v>0</v>
      </c>
      <c r="CA29" s="242">
        <f>MIN(-SUM(CA$13:CA28),BZ54)</f>
        <v>0</v>
      </c>
      <c r="CB29" s="242">
        <f>MIN(-SUM(CB$13:CB28),CA54)</f>
        <v>0</v>
      </c>
      <c r="CC29" s="242">
        <f>MIN(-SUM(CC$13:CC28),CB54)</f>
        <v>0</v>
      </c>
      <c r="CD29" s="242">
        <f>MIN(-SUM(CD$13:CD28),CC54)</f>
        <v>0</v>
      </c>
      <c r="CE29" s="242">
        <f>MIN(-SUM(CE$13:CE28),CD54)</f>
        <v>0</v>
      </c>
      <c r="CF29" s="242">
        <f>MIN(-SUM(CF$13:CF28),CE54)</f>
        <v>0</v>
      </c>
      <c r="CG29" s="242">
        <f>MIN(-SUM(CG$13:CG28),CF54)</f>
        <v>0</v>
      </c>
      <c r="CH29" s="242">
        <f>MIN(-SUM(CH$13:CH28),CG54)</f>
        <v>0</v>
      </c>
      <c r="CI29" s="242">
        <f>MIN(-SUM(CI$13:CI28),CH54)</f>
        <v>0</v>
      </c>
      <c r="CJ29" s="242">
        <f>MIN(-SUM(CJ$13:CJ28),CI54)</f>
        <v>0</v>
      </c>
      <c r="CK29" s="242">
        <f>MIN(-SUM(CK$13:CK28),CJ54)</f>
        <v>0</v>
      </c>
      <c r="CL29" s="242">
        <f>MIN(-SUM(CL$13:CL28),CK54)</f>
        <v>0</v>
      </c>
      <c r="CM29" s="242">
        <f>MIN(-SUM(CM$13:CM28),CL54)</f>
        <v>0</v>
      </c>
      <c r="CN29" s="242">
        <f>MIN(-SUM(CN$13:CN28),CM54)</f>
        <v>0</v>
      </c>
      <c r="CO29" s="242">
        <f>MIN(-SUM(CO$13:CO28),CN54)</f>
        <v>0</v>
      </c>
      <c r="CP29" s="242">
        <f>MIN(-SUM(CP$13:CP28),CO54)</f>
        <v>0</v>
      </c>
      <c r="CQ29" s="242">
        <f>MIN(-SUM(CQ$13:CQ28),CP54)</f>
        <v>0</v>
      </c>
      <c r="CR29" s="242">
        <f>MIN(-SUM(CR$13:CR28),CQ54)</f>
        <v>0</v>
      </c>
      <c r="CS29" s="242">
        <f>MIN(-SUM(CS$13:CS28),CR54)</f>
        <v>0</v>
      </c>
      <c r="CT29" s="242">
        <f>MIN(-SUM(CT$13:CT28),CS54)</f>
        <v>0</v>
      </c>
      <c r="CU29" s="242">
        <f>MIN(-SUM(CU$13:CU28),CT54)</f>
        <v>0</v>
      </c>
      <c r="CV29" s="242">
        <f>MIN(-SUM(CV$13:CV28),CU54)</f>
        <v>0</v>
      </c>
      <c r="CW29" s="242">
        <f>MIN(-SUM(CW$13:CW28),CV54)</f>
        <v>0</v>
      </c>
      <c r="CX29" s="242">
        <f>MIN(-SUM(CX$13:CX28),CW54)</f>
        <v>0</v>
      </c>
      <c r="CY29" s="242">
        <f>MIN(-SUM(CY$13:CY28),CX54)</f>
        <v>0</v>
      </c>
      <c r="CZ29" s="242">
        <f>MIN(-SUM(CZ$13:CZ28),CY54)</f>
        <v>0</v>
      </c>
      <c r="DA29" s="242">
        <f>MIN(-SUM(DA$13:DA28),CZ54)</f>
        <v>0</v>
      </c>
      <c r="DB29" s="242">
        <f>MIN(-SUM(DB$13:DB28),DA54)</f>
        <v>0</v>
      </c>
      <c r="DC29" s="242">
        <f>MIN(-SUM(DC$13:DC28),DB54)</f>
        <v>0</v>
      </c>
      <c r="DD29" s="242">
        <f>MIN(-SUM(DD$13:DD28),DC54)</f>
        <v>0</v>
      </c>
      <c r="DE29" s="242">
        <f>MIN(-SUM(DE$13:DE28),DD54)</f>
        <v>0</v>
      </c>
      <c r="DF29" s="242">
        <f>MIN(-SUM(DF$13:DF28),DE54)</f>
        <v>0</v>
      </c>
      <c r="DG29" s="242">
        <f>MIN(-SUM(DG$13:DG28),DF54)</f>
        <v>0</v>
      </c>
      <c r="DH29" s="242">
        <f>MIN(-SUM(DH$13:DH28),DG54)</f>
        <v>0</v>
      </c>
      <c r="DI29" s="242">
        <f>MIN(-SUM(DI$13:DI28),DH54)</f>
        <v>0</v>
      </c>
      <c r="DJ29" s="242">
        <f>MIN(-SUM(DJ$13:DJ28),DI54)</f>
        <v>0</v>
      </c>
      <c r="DK29" s="242">
        <f>MIN(-SUM(DK$13:DK28),DJ54)</f>
        <v>0</v>
      </c>
      <c r="DL29" s="242">
        <f>MIN(-SUM(DL$13:DL28),DK54)</f>
        <v>0</v>
      </c>
      <c r="DM29" s="242">
        <f>MIN(-SUM(DM$13:DM28),DL54)</f>
        <v>0</v>
      </c>
      <c r="DN29" s="242">
        <f>MIN(-SUM(DN$13:DN28),DM54)</f>
        <v>0</v>
      </c>
      <c r="DO29" s="242">
        <f>MIN(-SUM(DO$13:DO28),DN54)</f>
        <v>0</v>
      </c>
      <c r="DP29" s="242">
        <f>MIN(-SUM(DP$13:DP28),DO54)</f>
        <v>0</v>
      </c>
      <c r="DQ29" s="242">
        <f>MIN(-SUM(DQ$13:DQ28),DP54)</f>
        <v>0</v>
      </c>
      <c r="DR29" s="242">
        <f>MIN(-SUM(DR$13:DR28),DQ54)</f>
        <v>0</v>
      </c>
      <c r="DS29" s="242">
        <f>MIN(-SUM(DS$13:DS28),DR54)</f>
        <v>0</v>
      </c>
      <c r="DT29" s="242">
        <f>MIN(-SUM(DT$13:DT28),DS54)</f>
        <v>0</v>
      </c>
      <c r="DU29" s="242">
        <f>MIN(-SUM(DU$13:DU28),DT54)</f>
        <v>0</v>
      </c>
      <c r="DV29" s="242">
        <f>MIN(-SUM(DV$13:DV28),DU54)</f>
        <v>0</v>
      </c>
      <c r="DW29" s="242">
        <f>MIN(-SUM(DW$13:DW28),DV54)</f>
        <v>0</v>
      </c>
      <c r="DX29" s="242">
        <f>MIN(-SUM(DX$13:DX28),DW54)</f>
        <v>0</v>
      </c>
      <c r="DY29" s="242">
        <f>MIN(-SUM(DY$13:DY28),DX54)</f>
        <v>0</v>
      </c>
      <c r="DZ29" s="242">
        <f>MIN(-SUM(DZ$13:DZ28),DY54)</f>
        <v>0</v>
      </c>
      <c r="EA29" s="242">
        <f>MIN(-SUM(EA$13:EA28),DZ54)</f>
        <v>0</v>
      </c>
      <c r="EB29" s="242">
        <f>MIN(-SUM(EB$13:EB28),EA54)</f>
        <v>0</v>
      </c>
      <c r="EC29" s="242">
        <f>MIN(-SUM(EC$13:EC28),EB54)</f>
        <v>0</v>
      </c>
      <c r="ED29" s="242">
        <f>MIN(-SUM(ED$13:ED28),EC54)</f>
        <v>0</v>
      </c>
      <c r="EE29" s="242">
        <f>MIN(-SUM(EE$13:EE28),ED54)</f>
        <v>0</v>
      </c>
      <c r="EF29" s="242">
        <f>MIN(-SUM(EF$13:EF28),EE54)</f>
        <v>0</v>
      </c>
      <c r="EG29" s="242">
        <f>MIN(-SUM(EG$13:EG28),EF54)</f>
        <v>0</v>
      </c>
      <c r="EH29" s="242">
        <f>MIN(-SUM(EH$13:EH28),EG54)</f>
        <v>0</v>
      </c>
      <c r="EI29" s="242">
        <f>MIN(-SUM(EI$13:EI28),EH54)</f>
        <v>0</v>
      </c>
      <c r="EJ29" s="242">
        <f>MIN(-SUM(EJ$13:EJ28),EI54)</f>
        <v>0</v>
      </c>
      <c r="EK29" s="242">
        <f>MIN(-SUM(EK$13:EK28),EJ54)</f>
        <v>0</v>
      </c>
      <c r="EL29" s="242">
        <f>MIN(-SUM(EL$13:EL28),EK54)</f>
        <v>0</v>
      </c>
      <c r="EM29" s="242">
        <f>MIN(-SUM(EM$13:EM28),EL54)</f>
        <v>0</v>
      </c>
      <c r="EN29" s="242">
        <f>MIN(-SUM(EN$13:EN28),EM54)</f>
        <v>0</v>
      </c>
      <c r="EO29" s="242">
        <f>MIN(-SUM(EO$13:EO28),EN54)</f>
        <v>0</v>
      </c>
      <c r="EP29" s="242">
        <f>MIN(-SUM(EP$13:EP28),EO54)</f>
        <v>0</v>
      </c>
      <c r="EQ29" s="242">
        <f>MIN(-SUM(EQ$13:EQ28),EP54)</f>
        <v>0</v>
      </c>
      <c r="ER29" s="242">
        <f>MIN(-SUM(ER$13:ER28),EQ54)</f>
        <v>0</v>
      </c>
      <c r="ES29" s="242">
        <f>MIN(-SUM(ES$13:ES28),ER54)</f>
        <v>0</v>
      </c>
      <c r="ET29" s="242">
        <f>MIN(-SUM(ET$13:ET28),ES54)</f>
        <v>0</v>
      </c>
      <c r="EU29" s="242">
        <f>MIN(-SUM(EU$13:EU28),ET54)</f>
        <v>0</v>
      </c>
      <c r="EV29" s="242">
        <f>MIN(-SUM(EV$13:EV28),EU54)</f>
        <v>0</v>
      </c>
      <c r="EW29" s="242">
        <f>MIN(-SUM(EW$13:EW28),EV54)</f>
        <v>0</v>
      </c>
      <c r="EX29" s="242">
        <f>MIN(-SUM(EX$13:EX28),EW54)</f>
        <v>0</v>
      </c>
      <c r="EY29" s="242">
        <f>MIN(-SUM(EY$13:EY28),EX54)</f>
        <v>0</v>
      </c>
      <c r="EZ29" s="242">
        <f>MIN(-SUM(EZ$13:EZ28),EY54)</f>
        <v>0</v>
      </c>
      <c r="FA29" s="242">
        <f>MIN(-SUM(FA$13:FA28),EZ54)</f>
        <v>0</v>
      </c>
      <c r="FB29" s="242">
        <f>MIN(-SUM(FB$13:FB28),FA54)</f>
        <v>0</v>
      </c>
      <c r="FC29" s="242">
        <f>MIN(-SUM(FC$13:FC28),FB54)</f>
        <v>0</v>
      </c>
      <c r="FD29" s="242">
        <f>MIN(-SUM(FD$13:FD28),FC54)</f>
        <v>0</v>
      </c>
      <c r="FE29" s="242">
        <f>MIN(-SUM(FE$13:FE28),FD54)</f>
        <v>0</v>
      </c>
      <c r="FF29" s="242">
        <f>MIN(-SUM(FF$13:FF28),FE54)</f>
        <v>0</v>
      </c>
      <c r="FG29" s="242">
        <f>MIN(-SUM(FG$13:FG28),FF54)</f>
        <v>0</v>
      </c>
      <c r="FH29" s="242">
        <f>MIN(-SUM(FH$13:FH28),FG54)</f>
        <v>0</v>
      </c>
      <c r="FI29" s="242">
        <f>MIN(-SUM(FI$13:FI28),FH54)</f>
        <v>0</v>
      </c>
      <c r="FJ29" s="242">
        <f>MIN(-SUM(FJ$13:FJ28),FI54)</f>
        <v>0</v>
      </c>
      <c r="FK29" s="242">
        <f>MIN(-SUM(FK$13:FK28),FJ54)</f>
        <v>0</v>
      </c>
      <c r="FL29" s="242">
        <f>MIN(-SUM(FL$13:FL28),FK54)</f>
        <v>0</v>
      </c>
      <c r="FM29" s="242">
        <f>MIN(-SUM(FM$13:FM28),FL54)</f>
        <v>0</v>
      </c>
      <c r="FN29" s="242">
        <f>MIN(-SUM(FN$13:FN28),FM54)</f>
        <v>0</v>
      </c>
      <c r="FO29" s="242">
        <f>MIN(-SUM(FO$13:FO28),FN54)</f>
        <v>0</v>
      </c>
      <c r="FP29" s="242">
        <f>MIN(-SUM(FP$13:FP28),FO54)</f>
        <v>0</v>
      </c>
      <c r="FQ29" s="242">
        <f>MIN(-SUM(FQ$13:FQ28),FP54)</f>
        <v>0</v>
      </c>
      <c r="FR29" s="242">
        <f>MIN(-SUM(FR$13:FR28),FQ54)</f>
        <v>0</v>
      </c>
      <c r="FS29" s="242">
        <f>MIN(-SUM(FS$13:FS28),FR54)</f>
        <v>0</v>
      </c>
      <c r="FT29" s="242">
        <f>MIN(-SUM(FT$13:FT28),FS54)</f>
        <v>0</v>
      </c>
      <c r="FU29" s="242">
        <f>MIN(-SUM(FU$13:FU28),FT54)</f>
        <v>0</v>
      </c>
      <c r="FV29" s="242">
        <f>MIN(-SUM(FV$13:FV28),FU54)</f>
        <v>0</v>
      </c>
      <c r="FW29" s="242">
        <f>MIN(-SUM(FW$13:FW28),FV54)</f>
        <v>0</v>
      </c>
      <c r="FX29" s="242">
        <f>MIN(-SUM(FX$13:FX28),FW54)</f>
        <v>0</v>
      </c>
      <c r="FY29" s="242">
        <f>MIN(-SUM(FY$13:FY28),FX54)</f>
        <v>0</v>
      </c>
      <c r="FZ29" s="242">
        <f>MIN(-SUM(FZ$13:FZ28),FY54)</f>
        <v>0</v>
      </c>
      <c r="GA29" s="242">
        <f>MIN(-SUM(GA$13:GA28),FZ54)</f>
        <v>0</v>
      </c>
      <c r="GB29" s="242">
        <f>MIN(-SUM(GB$13:GB28),GA54)</f>
        <v>0</v>
      </c>
      <c r="GC29" s="242">
        <f>MIN(-SUM(GC$13:GC28),GB54)</f>
        <v>0</v>
      </c>
      <c r="GD29" s="242">
        <f>MIN(-SUM(GD$13:GD28),GC54)</f>
        <v>0</v>
      </c>
      <c r="GE29" s="242">
        <f>MIN(-SUM(GE$13:GE28),GD54)</f>
        <v>0</v>
      </c>
      <c r="GF29" s="242">
        <f>MIN(-SUM(GF$13:GF28),GE54)</f>
        <v>0</v>
      </c>
      <c r="GG29" s="242">
        <f>MIN(-SUM(GG$13:GG28),GF54)</f>
        <v>0</v>
      </c>
      <c r="GH29" s="242">
        <f>MIN(-SUM(GH$13:GH28),GG54)</f>
        <v>0</v>
      </c>
      <c r="GI29" s="242">
        <f>MIN(-SUM(GI$13:GI28),GH54)</f>
        <v>0</v>
      </c>
      <c r="GJ29" s="242">
        <f>MIN(-SUM(GJ$13:GJ28),GI54)</f>
        <v>0</v>
      </c>
      <c r="GK29" s="242">
        <f>MIN(-SUM(GK$13:GK28),GJ54)</f>
        <v>0</v>
      </c>
      <c r="GL29" s="242">
        <f>MIN(-SUM(GL$13:GL28),GK54)</f>
        <v>0</v>
      </c>
      <c r="GM29" s="242">
        <f>MIN(-SUM(GM$13:GM28),GL54)</f>
        <v>0</v>
      </c>
      <c r="GN29" s="242">
        <f>MIN(-SUM(GN$13:GN28),GM54)</f>
        <v>0</v>
      </c>
      <c r="GO29" s="242">
        <f>MIN(-SUM(GO$13:GO28),GN54)</f>
        <v>0</v>
      </c>
      <c r="GP29" s="242">
        <f>MIN(-SUM(GP$13:GP28),GO54)</f>
        <v>0</v>
      </c>
      <c r="GQ29" s="242">
        <f>MIN(-SUM(GQ$13:GQ28),GP54)</f>
        <v>0</v>
      </c>
      <c r="GR29" s="242">
        <f>MIN(-SUM(GR$13:GR28),GQ54)</f>
        <v>0</v>
      </c>
      <c r="GS29" s="242">
        <f>MIN(-SUM(GS$13:GS28),GR54)</f>
        <v>0</v>
      </c>
      <c r="GT29" s="242">
        <f>MIN(-SUM(GT$13:GT28),GS54)</f>
        <v>0</v>
      </c>
      <c r="GU29" s="242">
        <f>MIN(-SUM(GU$13:GU28),GT54)</f>
        <v>0</v>
      </c>
      <c r="GV29" s="242">
        <f>MIN(-SUM(GV$13:GV28),GU54)</f>
        <v>0</v>
      </c>
      <c r="GW29" s="242">
        <f>MIN(-SUM(GW$13:GW28),GV54)</f>
        <v>0</v>
      </c>
      <c r="GX29" s="242">
        <f>MIN(-SUM(GX$13:GX28),GW54)</f>
        <v>0</v>
      </c>
      <c r="GY29" s="242">
        <f>MIN(-SUM(GY$13:GY28),GX54)</f>
        <v>0</v>
      </c>
      <c r="GZ29" s="242">
        <f>MIN(-SUM(GZ$13:GZ28),GY54)</f>
        <v>0</v>
      </c>
      <c r="HA29" s="242">
        <f>MIN(-SUM(HA$13:HA28),GZ54)</f>
        <v>0</v>
      </c>
    </row>
    <row r="30" spans="1:209" x14ac:dyDescent="0.2">
      <c r="C30" s="262">
        <f>C29+1</f>
        <v>14</v>
      </c>
      <c r="D30" s="817"/>
      <c r="E30" s="974" t="str">
        <f>_xlfn.XLOOKUP($D30,'Capital Sources'!$C$17:$C$54,'Capital Sources'!$E$17:$E$54)</f>
        <v/>
      </c>
      <c r="F30" s="818">
        <f>_xlfn.XLOOKUP($D30,'Capital Sources'!$C$17:$C$54,'Capital Sources'!$D$17:$D$54)</f>
        <v>0</v>
      </c>
      <c r="G30" s="660" t="e">
        <f t="shared" si="16"/>
        <v>#DIV/0!</v>
      </c>
      <c r="H30" s="819" t="str">
        <f>IFERROR(IF(D30=0,"",_xlfn.XLOOKUP($D30,'Capital Sources'!$C$36:$C$54,'Capital Sources'!$M$36:$M$54)),"")</f>
        <v/>
      </c>
      <c r="I30" s="820">
        <f>IFERROR(IF(E30=0,"",_xlfn.XLOOKUP($D30,'Capital Sources'!$C$36:$C$54,'Capital Sources'!$R$36:$R$54)),"")</f>
        <v>0</v>
      </c>
      <c r="J30" s="821" t="str">
        <f>IFERROR(IF(F30=0,"",_xlfn.XLOOKUP($D30,'Capital Sources'!$C$36:$C$54,'Capital Sources'!$S$36:$S$54)),"")</f>
        <v/>
      </c>
      <c r="K30" s="821" t="str">
        <f>IFERROR(IF(G30=0,"",_xlfn.XLOOKUP($D30,'Capital Sources'!$C$36:$C$54,'Capital Sources'!$N$36:$N$54)),"")</f>
        <v/>
      </c>
      <c r="L30" s="821">
        <f>IFERROR(IF(H30=0,"",_xlfn.XLOOKUP($D30,'Capital Sources'!$C$36:$C$54,'Capital Sources'!$P$36:$P$54)),"")</f>
        <v>0</v>
      </c>
      <c r="N30" s="240">
        <f>MIN(-SUM(N$13:N29),F30)</f>
        <v>0</v>
      </c>
      <c r="O30" s="240">
        <f>MIN(-SUM(O$13:O29),N55)</f>
        <v>0</v>
      </c>
      <c r="P30" s="240">
        <f>MIN(-SUM(P$13:P29),O55)</f>
        <v>0</v>
      </c>
      <c r="Q30" s="240">
        <f>MIN(-SUM(Q$13:Q29),P55)</f>
        <v>0</v>
      </c>
      <c r="R30" s="240">
        <f>MIN(-SUM(R$13:R29),Q55)</f>
        <v>0</v>
      </c>
      <c r="S30" s="240">
        <f>MIN(-SUM(S$13:S29),R55)</f>
        <v>0</v>
      </c>
      <c r="T30" s="240">
        <f>MIN(-SUM(T$13:T29),S55)</f>
        <v>0</v>
      </c>
      <c r="U30" s="240">
        <f>MIN(-SUM(U$13:U29),T55)</f>
        <v>0</v>
      </c>
      <c r="V30" s="240">
        <f>MIN(-SUM(V$13:V29),U55)</f>
        <v>0</v>
      </c>
      <c r="W30" s="240">
        <f>MIN(-SUM(W$13:W29),V55)</f>
        <v>0</v>
      </c>
      <c r="X30" s="240">
        <f>MIN(-SUM(X$13:X29),W55)</f>
        <v>0</v>
      </c>
      <c r="Y30" s="240">
        <f>MIN(-SUM(Y$13:Y29),X55)</f>
        <v>0</v>
      </c>
      <c r="Z30" s="240">
        <f>MIN(-SUM(Z$13:Z29),Y55)</f>
        <v>0</v>
      </c>
      <c r="AA30" s="240">
        <f>MIN(-SUM(AA$13:AA29),Z55)</f>
        <v>0</v>
      </c>
      <c r="AB30" s="240">
        <f>MIN(-SUM(AB$13:AB29),AA55)</f>
        <v>0</v>
      </c>
      <c r="AD30" s="242">
        <f>MIN(-SUM(AD$13:AD29),$F30)</f>
        <v>0</v>
      </c>
      <c r="AE30" s="242">
        <f>MIN(-SUM(AE$13:AE29),AD55)</f>
        <v>0</v>
      </c>
      <c r="AF30" s="242">
        <f>MIN(-SUM(AF$13:AF29),AE55)</f>
        <v>0</v>
      </c>
      <c r="AG30" s="242">
        <f>MIN(-SUM(AG$13:AG29),AF55)</f>
        <v>0</v>
      </c>
      <c r="AH30" s="242">
        <f>MIN(-SUM(AH$13:AH29),AG55)</f>
        <v>0</v>
      </c>
      <c r="AI30" s="242">
        <f>MIN(-SUM(AI$13:AI29),AH55)</f>
        <v>0</v>
      </c>
      <c r="AJ30" s="242">
        <f>MIN(-SUM(AJ$13:AJ29),AI55)</f>
        <v>0</v>
      </c>
      <c r="AK30" s="242">
        <f>MIN(-SUM(AK$13:AK29),AJ55)</f>
        <v>0</v>
      </c>
      <c r="AL30" s="242">
        <f>MIN(-SUM(AL$13:AL29),AK55)</f>
        <v>0</v>
      </c>
      <c r="AM30" s="242">
        <f>MIN(-SUM(AM$13:AM29),AL55)</f>
        <v>0</v>
      </c>
      <c r="AN30" s="242">
        <f>MIN(-SUM(AN$13:AN29),AM55)</f>
        <v>0</v>
      </c>
      <c r="AO30" s="242">
        <f>MIN(-SUM(AO$13:AO29),AN55)</f>
        <v>0</v>
      </c>
      <c r="AP30" s="242">
        <f>MIN(-SUM(AP$13:AP29),AO55)</f>
        <v>0</v>
      </c>
      <c r="AQ30" s="242">
        <f>MIN(-SUM(AQ$13:AQ29),AP55)</f>
        <v>0</v>
      </c>
      <c r="AR30" s="242">
        <f>MIN(-SUM(AR$13:AR29),AQ55)</f>
        <v>0</v>
      </c>
      <c r="AS30" s="242">
        <f>MIN(-SUM(AS$13:AS29),AR55)</f>
        <v>0</v>
      </c>
      <c r="AT30" s="242">
        <f>MIN(-SUM(AT$13:AT29),AS55)</f>
        <v>0</v>
      </c>
      <c r="AU30" s="242">
        <f>MIN(-SUM(AU$13:AU29),AT55)</f>
        <v>0</v>
      </c>
      <c r="AV30" s="242">
        <f>MIN(-SUM(AV$13:AV29),AU55)</f>
        <v>0</v>
      </c>
      <c r="AW30" s="242">
        <f>MIN(-SUM(AW$13:AW29),AV55)</f>
        <v>0</v>
      </c>
      <c r="AX30" s="242">
        <f>MIN(-SUM(AX$13:AX29),AW55)</f>
        <v>0</v>
      </c>
      <c r="AY30" s="242">
        <f>MIN(-SUM(AY$13:AY29),AX55)</f>
        <v>0</v>
      </c>
      <c r="AZ30" s="242">
        <f>MIN(-SUM(AZ$13:AZ29),AY55)</f>
        <v>0</v>
      </c>
      <c r="BA30" s="242">
        <f>MIN(-SUM(BA$13:BA29),AZ55)</f>
        <v>0</v>
      </c>
      <c r="BB30" s="242">
        <f>MIN(-SUM(BB$13:BB29),BA55)</f>
        <v>0</v>
      </c>
      <c r="BC30" s="242">
        <f>MIN(-SUM(BC$13:BC29),BB55)</f>
        <v>0</v>
      </c>
      <c r="BD30" s="242">
        <f>MIN(-SUM(BD$13:BD29),BC55)</f>
        <v>0</v>
      </c>
      <c r="BE30" s="242">
        <f>MIN(-SUM(BE$13:BE29),BD55)</f>
        <v>0</v>
      </c>
      <c r="BF30" s="242">
        <f>MIN(-SUM(BF$13:BF29),BE55)</f>
        <v>0</v>
      </c>
      <c r="BG30" s="242">
        <f>MIN(-SUM(BG$13:BG29),BF55)</f>
        <v>0</v>
      </c>
      <c r="BH30" s="242">
        <f>MIN(-SUM(BH$13:BH29),BG55)</f>
        <v>0</v>
      </c>
      <c r="BI30" s="242">
        <f>MIN(-SUM(BI$13:BI29),BH55)</f>
        <v>0</v>
      </c>
      <c r="BJ30" s="242">
        <f>MIN(-SUM(BJ$13:BJ29),BI55)</f>
        <v>0</v>
      </c>
      <c r="BK30" s="242">
        <f>MIN(-SUM(BK$13:BK29),BJ55)</f>
        <v>0</v>
      </c>
      <c r="BL30" s="242">
        <f>MIN(-SUM(BL$13:BL29),BK55)</f>
        <v>0</v>
      </c>
      <c r="BM30" s="242">
        <f>MIN(-SUM(BM$13:BM29),BL55)</f>
        <v>0</v>
      </c>
      <c r="BN30" s="242">
        <f>MIN(-SUM(BN$13:BN29),BM55)</f>
        <v>0</v>
      </c>
      <c r="BO30" s="242">
        <f>MIN(-SUM(BO$13:BO29),BN55)</f>
        <v>0</v>
      </c>
      <c r="BP30" s="242">
        <f>MIN(-SUM(BP$13:BP29),BO55)</f>
        <v>0</v>
      </c>
      <c r="BQ30" s="242">
        <f>MIN(-SUM(BQ$13:BQ29),BP55)</f>
        <v>0</v>
      </c>
      <c r="BR30" s="242">
        <f>MIN(-SUM(BR$13:BR29),BQ55)</f>
        <v>0</v>
      </c>
      <c r="BS30" s="242">
        <f>MIN(-SUM(BS$13:BS29),BR55)</f>
        <v>0</v>
      </c>
      <c r="BT30" s="242">
        <f>MIN(-SUM(BT$13:BT29),BS55)</f>
        <v>0</v>
      </c>
      <c r="BU30" s="242">
        <f>MIN(-SUM(BU$13:BU29),BT55)</f>
        <v>0</v>
      </c>
      <c r="BV30" s="242">
        <f>MIN(-SUM(BV$13:BV29),BU55)</f>
        <v>0</v>
      </c>
      <c r="BW30" s="242">
        <f>MIN(-SUM(BW$13:BW29),BV55)</f>
        <v>0</v>
      </c>
      <c r="BX30" s="242">
        <f>MIN(-SUM(BX$13:BX29),BW55)</f>
        <v>0</v>
      </c>
      <c r="BY30" s="242">
        <f>MIN(-SUM(BY$13:BY29),BX55)</f>
        <v>0</v>
      </c>
      <c r="BZ30" s="242">
        <f>MIN(-SUM(BZ$13:BZ29),BY55)</f>
        <v>0</v>
      </c>
      <c r="CA30" s="242">
        <f>MIN(-SUM(CA$13:CA29),BZ55)</f>
        <v>0</v>
      </c>
      <c r="CB30" s="242">
        <f>MIN(-SUM(CB$13:CB29),CA55)</f>
        <v>0</v>
      </c>
      <c r="CC30" s="242">
        <f>MIN(-SUM(CC$13:CC29),CB55)</f>
        <v>0</v>
      </c>
      <c r="CD30" s="242">
        <f>MIN(-SUM(CD$13:CD29),CC55)</f>
        <v>0</v>
      </c>
      <c r="CE30" s="242">
        <f>MIN(-SUM(CE$13:CE29),CD55)</f>
        <v>0</v>
      </c>
      <c r="CF30" s="242">
        <f>MIN(-SUM(CF$13:CF29),CE55)</f>
        <v>0</v>
      </c>
      <c r="CG30" s="242">
        <f>MIN(-SUM(CG$13:CG29),CF55)</f>
        <v>0</v>
      </c>
      <c r="CH30" s="242">
        <f>MIN(-SUM(CH$13:CH29),CG55)</f>
        <v>0</v>
      </c>
      <c r="CI30" s="242">
        <f>MIN(-SUM(CI$13:CI29),CH55)</f>
        <v>0</v>
      </c>
      <c r="CJ30" s="242">
        <f>MIN(-SUM(CJ$13:CJ29),CI55)</f>
        <v>0</v>
      </c>
      <c r="CK30" s="242">
        <f>MIN(-SUM(CK$13:CK29),CJ55)</f>
        <v>0</v>
      </c>
      <c r="CL30" s="242">
        <f>MIN(-SUM(CL$13:CL29),CK55)</f>
        <v>0</v>
      </c>
      <c r="CM30" s="242">
        <f>MIN(-SUM(CM$13:CM29),CL55)</f>
        <v>0</v>
      </c>
      <c r="CN30" s="242">
        <f>MIN(-SUM(CN$13:CN29),CM55)</f>
        <v>0</v>
      </c>
      <c r="CO30" s="242">
        <f>MIN(-SUM(CO$13:CO29),CN55)</f>
        <v>0</v>
      </c>
      <c r="CP30" s="242">
        <f>MIN(-SUM(CP$13:CP29),CO55)</f>
        <v>0</v>
      </c>
      <c r="CQ30" s="242">
        <f>MIN(-SUM(CQ$13:CQ29),CP55)</f>
        <v>0</v>
      </c>
      <c r="CR30" s="242">
        <f>MIN(-SUM(CR$13:CR29),CQ55)</f>
        <v>0</v>
      </c>
      <c r="CS30" s="242">
        <f>MIN(-SUM(CS$13:CS29),CR55)</f>
        <v>0</v>
      </c>
      <c r="CT30" s="242">
        <f>MIN(-SUM(CT$13:CT29),CS55)</f>
        <v>0</v>
      </c>
      <c r="CU30" s="242">
        <f>MIN(-SUM(CU$13:CU29),CT55)</f>
        <v>0</v>
      </c>
      <c r="CV30" s="242">
        <f>MIN(-SUM(CV$13:CV29),CU55)</f>
        <v>0</v>
      </c>
      <c r="CW30" s="242">
        <f>MIN(-SUM(CW$13:CW29),CV55)</f>
        <v>0</v>
      </c>
      <c r="CX30" s="242">
        <f>MIN(-SUM(CX$13:CX29),CW55)</f>
        <v>0</v>
      </c>
      <c r="CY30" s="242">
        <f>MIN(-SUM(CY$13:CY29),CX55)</f>
        <v>0</v>
      </c>
      <c r="CZ30" s="242">
        <f>MIN(-SUM(CZ$13:CZ29),CY55)</f>
        <v>0</v>
      </c>
      <c r="DA30" s="242">
        <f>MIN(-SUM(DA$13:DA29),CZ55)</f>
        <v>0</v>
      </c>
      <c r="DB30" s="242">
        <f>MIN(-SUM(DB$13:DB29),DA55)</f>
        <v>0</v>
      </c>
      <c r="DC30" s="242">
        <f>MIN(-SUM(DC$13:DC29),DB55)</f>
        <v>0</v>
      </c>
      <c r="DD30" s="242">
        <f>MIN(-SUM(DD$13:DD29),DC55)</f>
        <v>0</v>
      </c>
      <c r="DE30" s="242">
        <f>MIN(-SUM(DE$13:DE29),DD55)</f>
        <v>0</v>
      </c>
      <c r="DF30" s="242">
        <f>MIN(-SUM(DF$13:DF29),DE55)</f>
        <v>0</v>
      </c>
      <c r="DG30" s="242">
        <f>MIN(-SUM(DG$13:DG29),DF55)</f>
        <v>0</v>
      </c>
      <c r="DH30" s="242">
        <f>MIN(-SUM(DH$13:DH29),DG55)</f>
        <v>0</v>
      </c>
      <c r="DI30" s="242">
        <f>MIN(-SUM(DI$13:DI29),DH55)</f>
        <v>0</v>
      </c>
      <c r="DJ30" s="242">
        <f>MIN(-SUM(DJ$13:DJ29),DI55)</f>
        <v>0</v>
      </c>
      <c r="DK30" s="242">
        <f>MIN(-SUM(DK$13:DK29),DJ55)</f>
        <v>0</v>
      </c>
      <c r="DL30" s="242">
        <f>MIN(-SUM(DL$13:DL29),DK55)</f>
        <v>0</v>
      </c>
      <c r="DM30" s="242">
        <f>MIN(-SUM(DM$13:DM29),DL55)</f>
        <v>0</v>
      </c>
      <c r="DN30" s="242">
        <f>MIN(-SUM(DN$13:DN29),DM55)</f>
        <v>0</v>
      </c>
      <c r="DO30" s="242">
        <f>MIN(-SUM(DO$13:DO29),DN55)</f>
        <v>0</v>
      </c>
      <c r="DP30" s="242">
        <f>MIN(-SUM(DP$13:DP29),DO55)</f>
        <v>0</v>
      </c>
      <c r="DQ30" s="242">
        <f>MIN(-SUM(DQ$13:DQ29),DP55)</f>
        <v>0</v>
      </c>
      <c r="DR30" s="242">
        <f>MIN(-SUM(DR$13:DR29),DQ55)</f>
        <v>0</v>
      </c>
      <c r="DS30" s="242">
        <f>MIN(-SUM(DS$13:DS29),DR55)</f>
        <v>0</v>
      </c>
      <c r="DT30" s="242">
        <f>MIN(-SUM(DT$13:DT29),DS55)</f>
        <v>0</v>
      </c>
      <c r="DU30" s="242">
        <f>MIN(-SUM(DU$13:DU29),DT55)</f>
        <v>0</v>
      </c>
      <c r="DV30" s="242">
        <f>MIN(-SUM(DV$13:DV29),DU55)</f>
        <v>0</v>
      </c>
      <c r="DW30" s="242">
        <f>MIN(-SUM(DW$13:DW29),DV55)</f>
        <v>0</v>
      </c>
      <c r="DX30" s="242">
        <f>MIN(-SUM(DX$13:DX29),DW55)</f>
        <v>0</v>
      </c>
      <c r="DY30" s="242">
        <f>MIN(-SUM(DY$13:DY29),DX55)</f>
        <v>0</v>
      </c>
      <c r="DZ30" s="242">
        <f>MIN(-SUM(DZ$13:DZ29),DY55)</f>
        <v>0</v>
      </c>
      <c r="EA30" s="242">
        <f>MIN(-SUM(EA$13:EA29),DZ55)</f>
        <v>0</v>
      </c>
      <c r="EB30" s="242">
        <f>MIN(-SUM(EB$13:EB29),EA55)</f>
        <v>0</v>
      </c>
      <c r="EC30" s="242">
        <f>MIN(-SUM(EC$13:EC29),EB55)</f>
        <v>0</v>
      </c>
      <c r="ED30" s="242">
        <f>MIN(-SUM(ED$13:ED29),EC55)</f>
        <v>0</v>
      </c>
      <c r="EE30" s="242">
        <f>MIN(-SUM(EE$13:EE29),ED55)</f>
        <v>0</v>
      </c>
      <c r="EF30" s="242">
        <f>MIN(-SUM(EF$13:EF29),EE55)</f>
        <v>0</v>
      </c>
      <c r="EG30" s="242">
        <f>MIN(-SUM(EG$13:EG29),EF55)</f>
        <v>0</v>
      </c>
      <c r="EH30" s="242">
        <f>MIN(-SUM(EH$13:EH29),EG55)</f>
        <v>0</v>
      </c>
      <c r="EI30" s="242">
        <f>MIN(-SUM(EI$13:EI29),EH55)</f>
        <v>0</v>
      </c>
      <c r="EJ30" s="242">
        <f>MIN(-SUM(EJ$13:EJ29),EI55)</f>
        <v>0</v>
      </c>
      <c r="EK30" s="242">
        <f>MIN(-SUM(EK$13:EK29),EJ55)</f>
        <v>0</v>
      </c>
      <c r="EL30" s="242">
        <f>MIN(-SUM(EL$13:EL29),EK55)</f>
        <v>0</v>
      </c>
      <c r="EM30" s="242">
        <f>MIN(-SUM(EM$13:EM29),EL55)</f>
        <v>0</v>
      </c>
      <c r="EN30" s="242">
        <f>MIN(-SUM(EN$13:EN29),EM55)</f>
        <v>0</v>
      </c>
      <c r="EO30" s="242">
        <f>MIN(-SUM(EO$13:EO29),EN55)</f>
        <v>0</v>
      </c>
      <c r="EP30" s="242">
        <f>MIN(-SUM(EP$13:EP29),EO55)</f>
        <v>0</v>
      </c>
      <c r="EQ30" s="242">
        <f>MIN(-SUM(EQ$13:EQ29),EP55)</f>
        <v>0</v>
      </c>
      <c r="ER30" s="242">
        <f>MIN(-SUM(ER$13:ER29),EQ55)</f>
        <v>0</v>
      </c>
      <c r="ES30" s="242">
        <f>MIN(-SUM(ES$13:ES29),ER55)</f>
        <v>0</v>
      </c>
      <c r="ET30" s="242">
        <f>MIN(-SUM(ET$13:ET29),ES55)</f>
        <v>0</v>
      </c>
      <c r="EU30" s="242">
        <f>MIN(-SUM(EU$13:EU29),ET55)</f>
        <v>0</v>
      </c>
      <c r="EV30" s="242">
        <f>MIN(-SUM(EV$13:EV29),EU55)</f>
        <v>0</v>
      </c>
      <c r="EW30" s="242">
        <f>MIN(-SUM(EW$13:EW29),EV55)</f>
        <v>0</v>
      </c>
      <c r="EX30" s="242">
        <f>MIN(-SUM(EX$13:EX29),EW55)</f>
        <v>0</v>
      </c>
      <c r="EY30" s="242">
        <f>MIN(-SUM(EY$13:EY29),EX55)</f>
        <v>0</v>
      </c>
      <c r="EZ30" s="242">
        <f>MIN(-SUM(EZ$13:EZ29),EY55)</f>
        <v>0</v>
      </c>
      <c r="FA30" s="242">
        <f>MIN(-SUM(FA$13:FA29),EZ55)</f>
        <v>0</v>
      </c>
      <c r="FB30" s="242">
        <f>MIN(-SUM(FB$13:FB29),FA55)</f>
        <v>0</v>
      </c>
      <c r="FC30" s="242">
        <f>MIN(-SUM(FC$13:FC29),FB55)</f>
        <v>0</v>
      </c>
      <c r="FD30" s="242">
        <f>MIN(-SUM(FD$13:FD29),FC55)</f>
        <v>0</v>
      </c>
      <c r="FE30" s="242">
        <f>MIN(-SUM(FE$13:FE29),FD55)</f>
        <v>0</v>
      </c>
      <c r="FF30" s="242">
        <f>MIN(-SUM(FF$13:FF29),FE55)</f>
        <v>0</v>
      </c>
      <c r="FG30" s="242">
        <f>MIN(-SUM(FG$13:FG29),FF55)</f>
        <v>0</v>
      </c>
      <c r="FH30" s="242">
        <f>MIN(-SUM(FH$13:FH29),FG55)</f>
        <v>0</v>
      </c>
      <c r="FI30" s="242">
        <f>MIN(-SUM(FI$13:FI29),FH55)</f>
        <v>0</v>
      </c>
      <c r="FJ30" s="242">
        <f>MIN(-SUM(FJ$13:FJ29),FI55)</f>
        <v>0</v>
      </c>
      <c r="FK30" s="242">
        <f>MIN(-SUM(FK$13:FK29),FJ55)</f>
        <v>0</v>
      </c>
      <c r="FL30" s="242">
        <f>MIN(-SUM(FL$13:FL29),FK55)</f>
        <v>0</v>
      </c>
      <c r="FM30" s="242">
        <f>MIN(-SUM(FM$13:FM29),FL55)</f>
        <v>0</v>
      </c>
      <c r="FN30" s="242">
        <f>MIN(-SUM(FN$13:FN29),FM55)</f>
        <v>0</v>
      </c>
      <c r="FO30" s="242">
        <f>MIN(-SUM(FO$13:FO29),FN55)</f>
        <v>0</v>
      </c>
      <c r="FP30" s="242">
        <f>MIN(-SUM(FP$13:FP29),FO55)</f>
        <v>0</v>
      </c>
      <c r="FQ30" s="242">
        <f>MIN(-SUM(FQ$13:FQ29),FP55)</f>
        <v>0</v>
      </c>
      <c r="FR30" s="242">
        <f>MIN(-SUM(FR$13:FR29),FQ55)</f>
        <v>0</v>
      </c>
      <c r="FS30" s="242">
        <f>MIN(-SUM(FS$13:FS29),FR55)</f>
        <v>0</v>
      </c>
      <c r="FT30" s="242">
        <f>MIN(-SUM(FT$13:FT29),FS55)</f>
        <v>0</v>
      </c>
      <c r="FU30" s="242">
        <f>MIN(-SUM(FU$13:FU29),FT55)</f>
        <v>0</v>
      </c>
      <c r="FV30" s="242">
        <f>MIN(-SUM(FV$13:FV29),FU55)</f>
        <v>0</v>
      </c>
      <c r="FW30" s="242">
        <f>MIN(-SUM(FW$13:FW29),FV55)</f>
        <v>0</v>
      </c>
      <c r="FX30" s="242">
        <f>MIN(-SUM(FX$13:FX29),FW55)</f>
        <v>0</v>
      </c>
      <c r="FY30" s="242">
        <f>MIN(-SUM(FY$13:FY29),FX55)</f>
        <v>0</v>
      </c>
      <c r="FZ30" s="242">
        <f>MIN(-SUM(FZ$13:FZ29),FY55)</f>
        <v>0</v>
      </c>
      <c r="GA30" s="242">
        <f>MIN(-SUM(GA$13:GA29),FZ55)</f>
        <v>0</v>
      </c>
      <c r="GB30" s="242">
        <f>MIN(-SUM(GB$13:GB29),GA55)</f>
        <v>0</v>
      </c>
      <c r="GC30" s="242">
        <f>MIN(-SUM(GC$13:GC29),GB55)</f>
        <v>0</v>
      </c>
      <c r="GD30" s="242">
        <f>MIN(-SUM(GD$13:GD29),GC55)</f>
        <v>0</v>
      </c>
      <c r="GE30" s="242">
        <f>MIN(-SUM(GE$13:GE29),GD55)</f>
        <v>0</v>
      </c>
      <c r="GF30" s="242">
        <f>MIN(-SUM(GF$13:GF29),GE55)</f>
        <v>0</v>
      </c>
      <c r="GG30" s="242">
        <f>MIN(-SUM(GG$13:GG29),GF55)</f>
        <v>0</v>
      </c>
      <c r="GH30" s="242">
        <f>MIN(-SUM(GH$13:GH29),GG55)</f>
        <v>0</v>
      </c>
      <c r="GI30" s="242">
        <f>MIN(-SUM(GI$13:GI29),GH55)</f>
        <v>0</v>
      </c>
      <c r="GJ30" s="242">
        <f>MIN(-SUM(GJ$13:GJ29),GI55)</f>
        <v>0</v>
      </c>
      <c r="GK30" s="242">
        <f>MIN(-SUM(GK$13:GK29),GJ55)</f>
        <v>0</v>
      </c>
      <c r="GL30" s="242">
        <f>MIN(-SUM(GL$13:GL29),GK55)</f>
        <v>0</v>
      </c>
      <c r="GM30" s="242">
        <f>MIN(-SUM(GM$13:GM29),GL55)</f>
        <v>0</v>
      </c>
      <c r="GN30" s="242">
        <f>MIN(-SUM(GN$13:GN29),GM55)</f>
        <v>0</v>
      </c>
      <c r="GO30" s="242">
        <f>MIN(-SUM(GO$13:GO29),GN55)</f>
        <v>0</v>
      </c>
      <c r="GP30" s="242">
        <f>MIN(-SUM(GP$13:GP29),GO55)</f>
        <v>0</v>
      </c>
      <c r="GQ30" s="242">
        <f>MIN(-SUM(GQ$13:GQ29),GP55)</f>
        <v>0</v>
      </c>
      <c r="GR30" s="242">
        <f>MIN(-SUM(GR$13:GR29),GQ55)</f>
        <v>0</v>
      </c>
      <c r="GS30" s="242">
        <f>MIN(-SUM(GS$13:GS29),GR55)</f>
        <v>0</v>
      </c>
      <c r="GT30" s="242">
        <f>MIN(-SUM(GT$13:GT29),GS55)</f>
        <v>0</v>
      </c>
      <c r="GU30" s="242">
        <f>MIN(-SUM(GU$13:GU29),GT55)</f>
        <v>0</v>
      </c>
      <c r="GV30" s="242">
        <f>MIN(-SUM(GV$13:GV29),GU55)</f>
        <v>0</v>
      </c>
      <c r="GW30" s="242">
        <f>MIN(-SUM(GW$13:GW29),GV55)</f>
        <v>0</v>
      </c>
      <c r="GX30" s="242">
        <f>MIN(-SUM(GX$13:GX29),GW55)</f>
        <v>0</v>
      </c>
      <c r="GY30" s="242">
        <f>MIN(-SUM(GY$13:GY29),GX55)</f>
        <v>0</v>
      </c>
      <c r="GZ30" s="242">
        <f>MIN(-SUM(GZ$13:GZ29),GY55)</f>
        <v>0</v>
      </c>
      <c r="HA30" s="242">
        <f>MIN(-SUM(HA$13:HA29),GZ55)</f>
        <v>0</v>
      </c>
    </row>
    <row r="31" spans="1:209" x14ac:dyDescent="0.2">
      <c r="C31" s="262">
        <f>C30+1</f>
        <v>15</v>
      </c>
      <c r="D31" s="817"/>
      <c r="E31" s="974" t="str">
        <f>_xlfn.XLOOKUP($D31,'Capital Sources'!$C$17:$C$54,'Capital Sources'!$E$17:$E$54)</f>
        <v/>
      </c>
      <c r="F31" s="818">
        <f>_xlfn.XLOOKUP($D31,'Capital Sources'!$C$17:$C$54,'Capital Sources'!$D$17:$D$54)</f>
        <v>0</v>
      </c>
      <c r="G31" s="660" t="e">
        <f t="shared" si="16"/>
        <v>#DIV/0!</v>
      </c>
      <c r="H31" s="819" t="str">
        <f>IFERROR(IF(D31=0,"",_xlfn.XLOOKUP($D31,'Capital Sources'!$C$36:$C$54,'Capital Sources'!$M$36:$M$54)),"")</f>
        <v/>
      </c>
      <c r="I31" s="820">
        <f>IFERROR(IF(E31=0,"",_xlfn.XLOOKUP($D31,'Capital Sources'!$C$36:$C$54,'Capital Sources'!$R$36:$R$54)),"")</f>
        <v>0</v>
      </c>
      <c r="J31" s="821" t="str">
        <f>IFERROR(IF(F31=0,"",_xlfn.XLOOKUP($D31,'Capital Sources'!$C$36:$C$54,'Capital Sources'!$S$36:$S$54)),"")</f>
        <v/>
      </c>
      <c r="K31" s="821" t="str">
        <f>IFERROR(IF(G31=0,"",_xlfn.XLOOKUP($D31,'Capital Sources'!$C$36:$C$54,'Capital Sources'!$N$36:$N$54)),"")</f>
        <v/>
      </c>
      <c r="L31" s="821">
        <f>IFERROR(IF(H31=0,"",_xlfn.XLOOKUP($D31,'Capital Sources'!$C$36:$C$54,'Capital Sources'!$P$36:$P$54)),"")</f>
        <v>0</v>
      </c>
      <c r="N31" s="240">
        <f>MIN(-SUM(N$13:N30),F31)</f>
        <v>0</v>
      </c>
      <c r="O31" s="240">
        <f>MIN(-SUM(O$13:O30),N56)</f>
        <v>0</v>
      </c>
      <c r="P31" s="240">
        <f>MIN(-SUM(P$13:P30),O56)</f>
        <v>0</v>
      </c>
      <c r="Q31" s="240">
        <f>MIN(-SUM(Q$13:Q30),P56)</f>
        <v>0</v>
      </c>
      <c r="R31" s="240">
        <f>MIN(-SUM(R$13:R30),Q56)</f>
        <v>0</v>
      </c>
      <c r="S31" s="240">
        <f>MIN(-SUM(S$13:S30),R56)</f>
        <v>0</v>
      </c>
      <c r="T31" s="240">
        <f>MIN(-SUM(T$13:T30),S56)</f>
        <v>0</v>
      </c>
      <c r="U31" s="240">
        <f>MIN(-SUM(U$13:U30),T56)</f>
        <v>0</v>
      </c>
      <c r="V31" s="240">
        <f>MIN(-SUM(V$13:V30),U56)</f>
        <v>0</v>
      </c>
      <c r="W31" s="240">
        <f>MIN(-SUM(W$13:W30),V56)</f>
        <v>0</v>
      </c>
      <c r="X31" s="240">
        <f>MIN(-SUM(X$13:X30),W56)</f>
        <v>0</v>
      </c>
      <c r="Y31" s="240">
        <f>MIN(-SUM(Y$13:Y30),X56)</f>
        <v>0</v>
      </c>
      <c r="Z31" s="240">
        <f>MIN(-SUM(Z$13:Z30),Y56)</f>
        <v>0</v>
      </c>
      <c r="AA31" s="240">
        <f>MIN(-SUM(AA$13:AA30),Z56)</f>
        <v>0</v>
      </c>
      <c r="AB31" s="240">
        <f>MIN(-SUM(AB$13:AB30),AA56)</f>
        <v>0</v>
      </c>
      <c r="AD31" s="242">
        <f>MIN(-SUM(AD$13:AD30),$F31)</f>
        <v>0</v>
      </c>
      <c r="AE31" s="242">
        <f>MIN(-SUM(AE$13:AE30),AD56)</f>
        <v>0</v>
      </c>
      <c r="AF31" s="242">
        <f>MIN(-SUM(AF$13:AF30),AE56)</f>
        <v>0</v>
      </c>
      <c r="AG31" s="242">
        <f>MIN(-SUM(AG$13:AG30),AF56)</f>
        <v>0</v>
      </c>
      <c r="AH31" s="242">
        <f>MIN(-SUM(AH$13:AH30),AG56)</f>
        <v>0</v>
      </c>
      <c r="AI31" s="242">
        <f>MIN(-SUM(AI$13:AI30),AH56)</f>
        <v>0</v>
      </c>
      <c r="AJ31" s="242">
        <f>MIN(-SUM(AJ$13:AJ30),AI56)</f>
        <v>0</v>
      </c>
      <c r="AK31" s="242">
        <f>MIN(-SUM(AK$13:AK30),AJ56)</f>
        <v>0</v>
      </c>
      <c r="AL31" s="242">
        <f>MIN(-SUM(AL$13:AL30),AK56)</f>
        <v>0</v>
      </c>
      <c r="AM31" s="242">
        <f>MIN(-SUM(AM$13:AM30),AL56)</f>
        <v>0</v>
      </c>
      <c r="AN31" s="242">
        <f>MIN(-SUM(AN$13:AN30),AM56)</f>
        <v>0</v>
      </c>
      <c r="AO31" s="242">
        <f>MIN(-SUM(AO$13:AO30),AN56)</f>
        <v>0</v>
      </c>
      <c r="AP31" s="242">
        <f>MIN(-SUM(AP$13:AP30),AO56)</f>
        <v>0</v>
      </c>
      <c r="AQ31" s="242">
        <f>MIN(-SUM(AQ$13:AQ30),AP56)</f>
        <v>0</v>
      </c>
      <c r="AR31" s="242">
        <f>MIN(-SUM(AR$13:AR30),AQ56)</f>
        <v>0</v>
      </c>
      <c r="AS31" s="242">
        <f>MIN(-SUM(AS$13:AS30),AR56)</f>
        <v>0</v>
      </c>
      <c r="AT31" s="242">
        <f>MIN(-SUM(AT$13:AT30),AS56)</f>
        <v>0</v>
      </c>
      <c r="AU31" s="242">
        <f>MIN(-SUM(AU$13:AU30),AT56)</f>
        <v>0</v>
      </c>
      <c r="AV31" s="242">
        <f>MIN(-SUM(AV$13:AV30),AU56)</f>
        <v>0</v>
      </c>
      <c r="AW31" s="242">
        <f>MIN(-SUM(AW$13:AW30),AV56)</f>
        <v>0</v>
      </c>
      <c r="AX31" s="242">
        <f>MIN(-SUM(AX$13:AX30),AW56)</f>
        <v>0</v>
      </c>
      <c r="AY31" s="242">
        <f>MIN(-SUM(AY$13:AY30),AX56)</f>
        <v>0</v>
      </c>
      <c r="AZ31" s="242">
        <f>MIN(-SUM(AZ$13:AZ30),AY56)</f>
        <v>0</v>
      </c>
      <c r="BA31" s="242">
        <f>MIN(-SUM(BA$13:BA30),AZ56)</f>
        <v>0</v>
      </c>
      <c r="BB31" s="242">
        <f>MIN(-SUM(BB$13:BB30),BA56)</f>
        <v>0</v>
      </c>
      <c r="BC31" s="242">
        <f>MIN(-SUM(BC$13:BC30),BB56)</f>
        <v>0</v>
      </c>
      <c r="BD31" s="242">
        <f>MIN(-SUM(BD$13:BD30),BC56)</f>
        <v>0</v>
      </c>
      <c r="BE31" s="242">
        <f>MIN(-SUM(BE$13:BE30),BD56)</f>
        <v>0</v>
      </c>
      <c r="BF31" s="242">
        <f>MIN(-SUM(BF$13:BF30),BE56)</f>
        <v>0</v>
      </c>
      <c r="BG31" s="242">
        <f>MIN(-SUM(BG$13:BG30),BF56)</f>
        <v>0</v>
      </c>
      <c r="BH31" s="242">
        <f>MIN(-SUM(BH$13:BH30),BG56)</f>
        <v>0</v>
      </c>
      <c r="BI31" s="242">
        <f>MIN(-SUM(BI$13:BI30),BH56)</f>
        <v>0</v>
      </c>
      <c r="BJ31" s="242">
        <f>MIN(-SUM(BJ$13:BJ30),BI56)</f>
        <v>0</v>
      </c>
      <c r="BK31" s="242">
        <f>MIN(-SUM(BK$13:BK30),BJ56)</f>
        <v>0</v>
      </c>
      <c r="BL31" s="242">
        <f>MIN(-SUM(BL$13:BL30),BK56)</f>
        <v>0</v>
      </c>
      <c r="BM31" s="242">
        <f>MIN(-SUM(BM$13:BM30),BL56)</f>
        <v>0</v>
      </c>
      <c r="BN31" s="242">
        <f>MIN(-SUM(BN$13:BN30),BM56)</f>
        <v>0</v>
      </c>
      <c r="BO31" s="242">
        <f>MIN(-SUM(BO$13:BO30),BN56)</f>
        <v>0</v>
      </c>
      <c r="BP31" s="242">
        <f>MIN(-SUM(BP$13:BP30),BO56)</f>
        <v>0</v>
      </c>
      <c r="BQ31" s="242">
        <f>MIN(-SUM(BQ$13:BQ30),BP56)</f>
        <v>0</v>
      </c>
      <c r="BR31" s="242">
        <f>MIN(-SUM(BR$13:BR30),BQ56)</f>
        <v>0</v>
      </c>
      <c r="BS31" s="242">
        <f>MIN(-SUM(BS$13:BS30),BR56)</f>
        <v>0</v>
      </c>
      <c r="BT31" s="242">
        <f>MIN(-SUM(BT$13:BT30),BS56)</f>
        <v>0</v>
      </c>
      <c r="BU31" s="242">
        <f>MIN(-SUM(BU$13:BU30),BT56)</f>
        <v>0</v>
      </c>
      <c r="BV31" s="242">
        <f>MIN(-SUM(BV$13:BV30),BU56)</f>
        <v>0</v>
      </c>
      <c r="BW31" s="242">
        <f>MIN(-SUM(BW$13:BW30),BV56)</f>
        <v>0</v>
      </c>
      <c r="BX31" s="242">
        <f>MIN(-SUM(BX$13:BX30),BW56)</f>
        <v>0</v>
      </c>
      <c r="BY31" s="242">
        <f>MIN(-SUM(BY$13:BY30),BX56)</f>
        <v>0</v>
      </c>
      <c r="BZ31" s="242">
        <f>MIN(-SUM(BZ$13:BZ30),BY56)</f>
        <v>0</v>
      </c>
      <c r="CA31" s="242">
        <f>MIN(-SUM(CA$13:CA30),BZ56)</f>
        <v>0</v>
      </c>
      <c r="CB31" s="242">
        <f>MIN(-SUM(CB$13:CB30),CA56)</f>
        <v>0</v>
      </c>
      <c r="CC31" s="242">
        <f>MIN(-SUM(CC$13:CC30),CB56)</f>
        <v>0</v>
      </c>
      <c r="CD31" s="242">
        <f>MIN(-SUM(CD$13:CD30),CC56)</f>
        <v>0</v>
      </c>
      <c r="CE31" s="242">
        <f>MIN(-SUM(CE$13:CE30),CD56)</f>
        <v>0</v>
      </c>
      <c r="CF31" s="242">
        <f>MIN(-SUM(CF$13:CF30),CE56)</f>
        <v>0</v>
      </c>
      <c r="CG31" s="242">
        <f>MIN(-SUM(CG$13:CG30),CF56)</f>
        <v>0</v>
      </c>
      <c r="CH31" s="242">
        <f>MIN(-SUM(CH$13:CH30),CG56)</f>
        <v>0</v>
      </c>
      <c r="CI31" s="242">
        <f>MIN(-SUM(CI$13:CI30),CH56)</f>
        <v>0</v>
      </c>
      <c r="CJ31" s="242">
        <f>MIN(-SUM(CJ$13:CJ30),CI56)</f>
        <v>0</v>
      </c>
      <c r="CK31" s="242">
        <f>MIN(-SUM(CK$13:CK30),CJ56)</f>
        <v>0</v>
      </c>
      <c r="CL31" s="242">
        <f>MIN(-SUM(CL$13:CL30),CK56)</f>
        <v>0</v>
      </c>
      <c r="CM31" s="242">
        <f>MIN(-SUM(CM$13:CM30),CL56)</f>
        <v>0</v>
      </c>
      <c r="CN31" s="242">
        <f>MIN(-SUM(CN$13:CN30),CM56)</f>
        <v>0</v>
      </c>
      <c r="CO31" s="242">
        <f>MIN(-SUM(CO$13:CO30),CN56)</f>
        <v>0</v>
      </c>
      <c r="CP31" s="242">
        <f>MIN(-SUM(CP$13:CP30),CO56)</f>
        <v>0</v>
      </c>
      <c r="CQ31" s="242">
        <f>MIN(-SUM(CQ$13:CQ30),CP56)</f>
        <v>0</v>
      </c>
      <c r="CR31" s="242">
        <f>MIN(-SUM(CR$13:CR30),CQ56)</f>
        <v>0</v>
      </c>
      <c r="CS31" s="242">
        <f>MIN(-SUM(CS$13:CS30),CR56)</f>
        <v>0</v>
      </c>
      <c r="CT31" s="242">
        <f>MIN(-SUM(CT$13:CT30),CS56)</f>
        <v>0</v>
      </c>
      <c r="CU31" s="242">
        <f>MIN(-SUM(CU$13:CU30),CT56)</f>
        <v>0</v>
      </c>
      <c r="CV31" s="242">
        <f>MIN(-SUM(CV$13:CV30),CU56)</f>
        <v>0</v>
      </c>
      <c r="CW31" s="242">
        <f>MIN(-SUM(CW$13:CW30),CV56)</f>
        <v>0</v>
      </c>
      <c r="CX31" s="242">
        <f>MIN(-SUM(CX$13:CX30),CW56)</f>
        <v>0</v>
      </c>
      <c r="CY31" s="242">
        <f>MIN(-SUM(CY$13:CY30),CX56)</f>
        <v>0</v>
      </c>
      <c r="CZ31" s="242">
        <f>MIN(-SUM(CZ$13:CZ30),CY56)</f>
        <v>0</v>
      </c>
      <c r="DA31" s="242">
        <f>MIN(-SUM(DA$13:DA30),CZ56)</f>
        <v>0</v>
      </c>
      <c r="DB31" s="242">
        <f>MIN(-SUM(DB$13:DB30),DA56)</f>
        <v>0</v>
      </c>
      <c r="DC31" s="242">
        <f>MIN(-SUM(DC$13:DC30),DB56)</f>
        <v>0</v>
      </c>
      <c r="DD31" s="242">
        <f>MIN(-SUM(DD$13:DD30),DC56)</f>
        <v>0</v>
      </c>
      <c r="DE31" s="242">
        <f>MIN(-SUM(DE$13:DE30),DD56)</f>
        <v>0</v>
      </c>
      <c r="DF31" s="242">
        <f>MIN(-SUM(DF$13:DF30),DE56)</f>
        <v>0</v>
      </c>
      <c r="DG31" s="242">
        <f>MIN(-SUM(DG$13:DG30),DF56)</f>
        <v>0</v>
      </c>
      <c r="DH31" s="242">
        <f>MIN(-SUM(DH$13:DH30),DG56)</f>
        <v>0</v>
      </c>
      <c r="DI31" s="242">
        <f>MIN(-SUM(DI$13:DI30),DH56)</f>
        <v>0</v>
      </c>
      <c r="DJ31" s="242">
        <f>MIN(-SUM(DJ$13:DJ30),DI56)</f>
        <v>0</v>
      </c>
      <c r="DK31" s="242">
        <f>MIN(-SUM(DK$13:DK30),DJ56)</f>
        <v>0</v>
      </c>
      <c r="DL31" s="242">
        <f>MIN(-SUM(DL$13:DL30),DK56)</f>
        <v>0</v>
      </c>
      <c r="DM31" s="242">
        <f>MIN(-SUM(DM$13:DM30),DL56)</f>
        <v>0</v>
      </c>
      <c r="DN31" s="242">
        <f>MIN(-SUM(DN$13:DN30),DM56)</f>
        <v>0</v>
      </c>
      <c r="DO31" s="242">
        <f>MIN(-SUM(DO$13:DO30),DN56)</f>
        <v>0</v>
      </c>
      <c r="DP31" s="242">
        <f>MIN(-SUM(DP$13:DP30),DO56)</f>
        <v>0</v>
      </c>
      <c r="DQ31" s="242">
        <f>MIN(-SUM(DQ$13:DQ30),DP56)</f>
        <v>0</v>
      </c>
      <c r="DR31" s="242">
        <f>MIN(-SUM(DR$13:DR30),DQ56)</f>
        <v>0</v>
      </c>
      <c r="DS31" s="242">
        <f>MIN(-SUM(DS$13:DS30),DR56)</f>
        <v>0</v>
      </c>
      <c r="DT31" s="242">
        <f>MIN(-SUM(DT$13:DT30),DS56)</f>
        <v>0</v>
      </c>
      <c r="DU31" s="242">
        <f>MIN(-SUM(DU$13:DU30),DT56)</f>
        <v>0</v>
      </c>
      <c r="DV31" s="242">
        <f>MIN(-SUM(DV$13:DV30),DU56)</f>
        <v>0</v>
      </c>
      <c r="DW31" s="242">
        <f>MIN(-SUM(DW$13:DW30),DV56)</f>
        <v>0</v>
      </c>
      <c r="DX31" s="242">
        <f>MIN(-SUM(DX$13:DX30),DW56)</f>
        <v>0</v>
      </c>
      <c r="DY31" s="242">
        <f>MIN(-SUM(DY$13:DY30),DX56)</f>
        <v>0</v>
      </c>
      <c r="DZ31" s="242">
        <f>MIN(-SUM(DZ$13:DZ30),DY56)</f>
        <v>0</v>
      </c>
      <c r="EA31" s="242">
        <f>MIN(-SUM(EA$13:EA30),DZ56)</f>
        <v>0</v>
      </c>
      <c r="EB31" s="242">
        <f>MIN(-SUM(EB$13:EB30),EA56)</f>
        <v>0</v>
      </c>
      <c r="EC31" s="242">
        <f>MIN(-SUM(EC$13:EC30),EB56)</f>
        <v>0</v>
      </c>
      <c r="ED31" s="242">
        <f>MIN(-SUM(ED$13:ED30),EC56)</f>
        <v>0</v>
      </c>
      <c r="EE31" s="242">
        <f>MIN(-SUM(EE$13:EE30),ED56)</f>
        <v>0</v>
      </c>
      <c r="EF31" s="242">
        <f>MIN(-SUM(EF$13:EF30),EE56)</f>
        <v>0</v>
      </c>
      <c r="EG31" s="242">
        <f>MIN(-SUM(EG$13:EG30),EF56)</f>
        <v>0</v>
      </c>
      <c r="EH31" s="242">
        <f>MIN(-SUM(EH$13:EH30),EG56)</f>
        <v>0</v>
      </c>
      <c r="EI31" s="242">
        <f>MIN(-SUM(EI$13:EI30),EH56)</f>
        <v>0</v>
      </c>
      <c r="EJ31" s="242">
        <f>MIN(-SUM(EJ$13:EJ30),EI56)</f>
        <v>0</v>
      </c>
      <c r="EK31" s="242">
        <f>MIN(-SUM(EK$13:EK30),EJ56)</f>
        <v>0</v>
      </c>
      <c r="EL31" s="242">
        <f>MIN(-SUM(EL$13:EL30),EK56)</f>
        <v>0</v>
      </c>
      <c r="EM31" s="242">
        <f>MIN(-SUM(EM$13:EM30),EL56)</f>
        <v>0</v>
      </c>
      <c r="EN31" s="242">
        <f>MIN(-SUM(EN$13:EN30),EM56)</f>
        <v>0</v>
      </c>
      <c r="EO31" s="242">
        <f>MIN(-SUM(EO$13:EO30),EN56)</f>
        <v>0</v>
      </c>
      <c r="EP31" s="242">
        <f>MIN(-SUM(EP$13:EP30),EO56)</f>
        <v>0</v>
      </c>
      <c r="EQ31" s="242">
        <f>MIN(-SUM(EQ$13:EQ30),EP56)</f>
        <v>0</v>
      </c>
      <c r="ER31" s="242">
        <f>MIN(-SUM(ER$13:ER30),EQ56)</f>
        <v>0</v>
      </c>
      <c r="ES31" s="242">
        <f>MIN(-SUM(ES$13:ES30),ER56)</f>
        <v>0</v>
      </c>
      <c r="ET31" s="242">
        <f>MIN(-SUM(ET$13:ET30),ES56)</f>
        <v>0</v>
      </c>
      <c r="EU31" s="242">
        <f>MIN(-SUM(EU$13:EU30),ET56)</f>
        <v>0</v>
      </c>
      <c r="EV31" s="242">
        <f>MIN(-SUM(EV$13:EV30),EU56)</f>
        <v>0</v>
      </c>
      <c r="EW31" s="242">
        <f>MIN(-SUM(EW$13:EW30),EV56)</f>
        <v>0</v>
      </c>
      <c r="EX31" s="242">
        <f>MIN(-SUM(EX$13:EX30),EW56)</f>
        <v>0</v>
      </c>
      <c r="EY31" s="242">
        <f>MIN(-SUM(EY$13:EY30),EX56)</f>
        <v>0</v>
      </c>
      <c r="EZ31" s="242">
        <f>MIN(-SUM(EZ$13:EZ30),EY56)</f>
        <v>0</v>
      </c>
      <c r="FA31" s="242">
        <f>MIN(-SUM(FA$13:FA30),EZ56)</f>
        <v>0</v>
      </c>
      <c r="FB31" s="242">
        <f>MIN(-SUM(FB$13:FB30),FA56)</f>
        <v>0</v>
      </c>
      <c r="FC31" s="242">
        <f>MIN(-SUM(FC$13:FC30),FB56)</f>
        <v>0</v>
      </c>
      <c r="FD31" s="242">
        <f>MIN(-SUM(FD$13:FD30),FC56)</f>
        <v>0</v>
      </c>
      <c r="FE31" s="242">
        <f>MIN(-SUM(FE$13:FE30),FD56)</f>
        <v>0</v>
      </c>
      <c r="FF31" s="242">
        <f>MIN(-SUM(FF$13:FF30),FE56)</f>
        <v>0</v>
      </c>
      <c r="FG31" s="242">
        <f>MIN(-SUM(FG$13:FG30),FF56)</f>
        <v>0</v>
      </c>
      <c r="FH31" s="242">
        <f>MIN(-SUM(FH$13:FH30),FG56)</f>
        <v>0</v>
      </c>
      <c r="FI31" s="242">
        <f>MIN(-SUM(FI$13:FI30),FH56)</f>
        <v>0</v>
      </c>
      <c r="FJ31" s="242">
        <f>MIN(-SUM(FJ$13:FJ30),FI56)</f>
        <v>0</v>
      </c>
      <c r="FK31" s="242">
        <f>MIN(-SUM(FK$13:FK30),FJ56)</f>
        <v>0</v>
      </c>
      <c r="FL31" s="242">
        <f>MIN(-SUM(FL$13:FL30),FK56)</f>
        <v>0</v>
      </c>
      <c r="FM31" s="242">
        <f>MIN(-SUM(FM$13:FM30),FL56)</f>
        <v>0</v>
      </c>
      <c r="FN31" s="242">
        <f>MIN(-SUM(FN$13:FN30),FM56)</f>
        <v>0</v>
      </c>
      <c r="FO31" s="242">
        <f>MIN(-SUM(FO$13:FO30),FN56)</f>
        <v>0</v>
      </c>
      <c r="FP31" s="242">
        <f>MIN(-SUM(FP$13:FP30),FO56)</f>
        <v>0</v>
      </c>
      <c r="FQ31" s="242">
        <f>MIN(-SUM(FQ$13:FQ30),FP56)</f>
        <v>0</v>
      </c>
      <c r="FR31" s="242">
        <f>MIN(-SUM(FR$13:FR30),FQ56)</f>
        <v>0</v>
      </c>
      <c r="FS31" s="242">
        <f>MIN(-SUM(FS$13:FS30),FR56)</f>
        <v>0</v>
      </c>
      <c r="FT31" s="242">
        <f>MIN(-SUM(FT$13:FT30),FS56)</f>
        <v>0</v>
      </c>
      <c r="FU31" s="242">
        <f>MIN(-SUM(FU$13:FU30),FT56)</f>
        <v>0</v>
      </c>
      <c r="FV31" s="242">
        <f>MIN(-SUM(FV$13:FV30),FU56)</f>
        <v>0</v>
      </c>
      <c r="FW31" s="242">
        <f>MIN(-SUM(FW$13:FW30),FV56)</f>
        <v>0</v>
      </c>
      <c r="FX31" s="242">
        <f>MIN(-SUM(FX$13:FX30),FW56)</f>
        <v>0</v>
      </c>
      <c r="FY31" s="242">
        <f>MIN(-SUM(FY$13:FY30),FX56)</f>
        <v>0</v>
      </c>
      <c r="FZ31" s="242">
        <f>MIN(-SUM(FZ$13:FZ30),FY56)</f>
        <v>0</v>
      </c>
      <c r="GA31" s="242">
        <f>MIN(-SUM(GA$13:GA30),FZ56)</f>
        <v>0</v>
      </c>
      <c r="GB31" s="242">
        <f>MIN(-SUM(GB$13:GB30),GA56)</f>
        <v>0</v>
      </c>
      <c r="GC31" s="242">
        <f>MIN(-SUM(GC$13:GC30),GB56)</f>
        <v>0</v>
      </c>
      <c r="GD31" s="242">
        <f>MIN(-SUM(GD$13:GD30),GC56)</f>
        <v>0</v>
      </c>
      <c r="GE31" s="242">
        <f>MIN(-SUM(GE$13:GE30),GD56)</f>
        <v>0</v>
      </c>
      <c r="GF31" s="242">
        <f>MIN(-SUM(GF$13:GF30),GE56)</f>
        <v>0</v>
      </c>
      <c r="GG31" s="242">
        <f>MIN(-SUM(GG$13:GG30),GF56)</f>
        <v>0</v>
      </c>
      <c r="GH31" s="242">
        <f>MIN(-SUM(GH$13:GH30),GG56)</f>
        <v>0</v>
      </c>
      <c r="GI31" s="242">
        <f>MIN(-SUM(GI$13:GI30),GH56)</f>
        <v>0</v>
      </c>
      <c r="GJ31" s="242">
        <f>MIN(-SUM(GJ$13:GJ30),GI56)</f>
        <v>0</v>
      </c>
      <c r="GK31" s="242">
        <f>MIN(-SUM(GK$13:GK30),GJ56)</f>
        <v>0</v>
      </c>
      <c r="GL31" s="242">
        <f>MIN(-SUM(GL$13:GL30),GK56)</f>
        <v>0</v>
      </c>
      <c r="GM31" s="242">
        <f>MIN(-SUM(GM$13:GM30),GL56)</f>
        <v>0</v>
      </c>
      <c r="GN31" s="242">
        <f>MIN(-SUM(GN$13:GN30),GM56)</f>
        <v>0</v>
      </c>
      <c r="GO31" s="242">
        <f>MIN(-SUM(GO$13:GO30),GN56)</f>
        <v>0</v>
      </c>
      <c r="GP31" s="242">
        <f>MIN(-SUM(GP$13:GP30),GO56)</f>
        <v>0</v>
      </c>
      <c r="GQ31" s="242">
        <f>MIN(-SUM(GQ$13:GQ30),GP56)</f>
        <v>0</v>
      </c>
      <c r="GR31" s="242">
        <f>MIN(-SUM(GR$13:GR30),GQ56)</f>
        <v>0</v>
      </c>
      <c r="GS31" s="242">
        <f>MIN(-SUM(GS$13:GS30),GR56)</f>
        <v>0</v>
      </c>
      <c r="GT31" s="242">
        <f>MIN(-SUM(GT$13:GT30),GS56)</f>
        <v>0</v>
      </c>
      <c r="GU31" s="242">
        <f>MIN(-SUM(GU$13:GU30),GT56)</f>
        <v>0</v>
      </c>
      <c r="GV31" s="242">
        <f>MIN(-SUM(GV$13:GV30),GU56)</f>
        <v>0</v>
      </c>
      <c r="GW31" s="242">
        <f>MIN(-SUM(GW$13:GW30),GV56)</f>
        <v>0</v>
      </c>
      <c r="GX31" s="242">
        <f>MIN(-SUM(GX$13:GX30),GW56)</f>
        <v>0</v>
      </c>
      <c r="GY31" s="242">
        <f>MIN(-SUM(GY$13:GY30),GX56)</f>
        <v>0</v>
      </c>
      <c r="GZ31" s="242">
        <f>MIN(-SUM(GZ$13:GZ30),GY56)</f>
        <v>0</v>
      </c>
      <c r="HA31" s="242">
        <f>MIN(-SUM(HA$13:HA30),GZ56)</f>
        <v>0</v>
      </c>
    </row>
    <row r="32" spans="1:209" x14ac:dyDescent="0.2">
      <c r="E32" s="974" t="str">
        <f>_xlfn.XLOOKUP($D32,'Capital Sources'!$C$17:$C$54,'Capital Sources'!$E$17:$E$54)</f>
        <v/>
      </c>
      <c r="H32" s="819" t="str">
        <f>IFERROR(IF(D32=0,"",_xlfn.XLOOKUP($D32,'Capital Sources'!$C$36:$C$54,'Capital Sources'!$M$36:$M$54)),"")</f>
        <v/>
      </c>
      <c r="I32" s="820">
        <f>IFERROR(IF(E32=0,"",_xlfn.XLOOKUP($D32,'Capital Sources'!$C$36:$C$54,'Capital Sources'!$R$36:$R$54)),"")</f>
        <v>0</v>
      </c>
      <c r="J32" s="821" t="str">
        <f>IFERROR(IF(F32=0,"",_xlfn.XLOOKUP($D32,'Capital Sources'!$C$36:$C$54,'Capital Sources'!$S$36:$S$54)),"")</f>
        <v/>
      </c>
      <c r="K32" s="821" t="str">
        <f>IFERROR(IF(G32=0,"",_xlfn.XLOOKUP($D32,'Capital Sources'!$C$36:$C$54,'Capital Sources'!$N$36:$N$54)),"")</f>
        <v/>
      </c>
      <c r="L32" s="821">
        <f>IFERROR(IF(H32=0,"",_xlfn.XLOOKUP($D32,'Capital Sources'!$C$36:$C$54,'Capital Sources'!$P$36:$P$54)),"")</f>
        <v>0</v>
      </c>
    </row>
    <row r="33" spans="1:209" x14ac:dyDescent="0.2">
      <c r="C33" s="283" t="s">
        <v>322</v>
      </c>
      <c r="D33" s="284"/>
      <c r="E33" s="284"/>
      <c r="F33" s="284"/>
      <c r="G33" s="284"/>
      <c r="H33" s="285"/>
      <c r="I33" s="285"/>
      <c r="J33" s="285"/>
      <c r="K33" s="285"/>
      <c r="L33" s="285"/>
      <c r="N33" s="286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  <c r="BS33" s="303"/>
      <c r="BT33" s="303"/>
      <c r="BU33" s="303"/>
      <c r="BV33" s="303"/>
      <c r="BW33" s="303"/>
      <c r="BX33" s="303"/>
      <c r="BY33" s="303"/>
      <c r="BZ33" s="303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303"/>
      <c r="CV33" s="303"/>
      <c r="CW33" s="303"/>
      <c r="CX33" s="303"/>
      <c r="CY33" s="303"/>
      <c r="CZ33" s="303"/>
      <c r="DA33" s="303"/>
      <c r="DB33" s="303"/>
      <c r="DC33" s="303"/>
      <c r="DD33" s="303"/>
      <c r="DE33" s="303"/>
      <c r="DF33" s="303"/>
      <c r="DG33" s="303"/>
      <c r="DH33" s="303"/>
      <c r="DI33" s="303"/>
      <c r="DJ33" s="303"/>
      <c r="DK33" s="303"/>
      <c r="DL33" s="303"/>
      <c r="DM33" s="303"/>
      <c r="DN33" s="303"/>
      <c r="DO33" s="303"/>
      <c r="DP33" s="303"/>
      <c r="DQ33" s="303"/>
      <c r="DR33" s="303"/>
      <c r="DS33" s="303"/>
      <c r="DT33" s="303"/>
      <c r="DU33" s="303"/>
      <c r="DV33" s="303"/>
      <c r="DW33" s="303"/>
      <c r="DX33" s="303"/>
      <c r="DY33" s="303"/>
      <c r="DZ33" s="303"/>
      <c r="EA33" s="303"/>
      <c r="EB33" s="303"/>
      <c r="EC33" s="303"/>
      <c r="ED33" s="303"/>
      <c r="EE33" s="303"/>
      <c r="EF33" s="303"/>
      <c r="EG33" s="303"/>
      <c r="EH33" s="303"/>
      <c r="EI33" s="303"/>
      <c r="EJ33" s="303"/>
      <c r="EK33" s="303"/>
      <c r="EL33" s="303"/>
      <c r="EM33" s="303"/>
      <c r="EN33" s="303"/>
      <c r="EO33" s="303"/>
      <c r="EP33" s="303"/>
      <c r="EQ33" s="303"/>
      <c r="ER33" s="303"/>
      <c r="ES33" s="303"/>
      <c r="ET33" s="303"/>
      <c r="EU33" s="303"/>
      <c r="EV33" s="303"/>
      <c r="EW33" s="303"/>
      <c r="EX33" s="303"/>
      <c r="EY33" s="303"/>
      <c r="EZ33" s="303"/>
      <c r="FA33" s="303"/>
      <c r="FB33" s="303"/>
      <c r="FC33" s="303"/>
      <c r="FD33" s="303"/>
      <c r="FE33" s="303"/>
      <c r="FF33" s="303"/>
      <c r="FG33" s="303"/>
      <c r="FH33" s="303"/>
      <c r="FI33" s="303"/>
      <c r="FJ33" s="303"/>
      <c r="FK33" s="303"/>
      <c r="FL33" s="303"/>
      <c r="FM33" s="303"/>
      <c r="FN33" s="303"/>
      <c r="FO33" s="303"/>
      <c r="FP33" s="303"/>
      <c r="FQ33" s="303"/>
      <c r="FR33" s="303"/>
      <c r="FS33" s="303"/>
      <c r="FT33" s="303"/>
      <c r="FU33" s="303"/>
      <c r="FV33" s="303"/>
      <c r="FW33" s="303"/>
      <c r="FX33" s="303"/>
      <c r="FY33" s="303"/>
      <c r="FZ33" s="303"/>
      <c r="GA33" s="303"/>
      <c r="GB33" s="303"/>
      <c r="GC33" s="303"/>
      <c r="GD33" s="303"/>
      <c r="GE33" s="303"/>
      <c r="GF33" s="303"/>
      <c r="GG33" s="303"/>
      <c r="GH33" s="303"/>
      <c r="GI33" s="303"/>
      <c r="GJ33" s="303"/>
      <c r="GK33" s="303"/>
      <c r="GL33" s="303"/>
      <c r="GM33" s="303"/>
      <c r="GN33" s="303"/>
      <c r="GO33" s="303"/>
      <c r="GP33" s="303"/>
      <c r="GQ33" s="303"/>
      <c r="GR33" s="303"/>
      <c r="GS33" s="303"/>
      <c r="GT33" s="303"/>
      <c r="GU33" s="303"/>
      <c r="GV33" s="303"/>
      <c r="GW33" s="303"/>
      <c r="GX33" s="303"/>
      <c r="GY33" s="303"/>
      <c r="GZ33" s="303"/>
      <c r="HA33" s="303"/>
    </row>
    <row r="34" spans="1:209" x14ac:dyDescent="0.2">
      <c r="D34" s="270" t="s">
        <v>320</v>
      </c>
      <c r="F34" s="237">
        <f>SUMIF($E$17:$E$31,$D34,$F$17:$F$31)</f>
        <v>0</v>
      </c>
      <c r="G34" s="237"/>
      <c r="H34" s="271">
        <f>IFERROR(SUM(F34/$F$38),0)</f>
        <v>0</v>
      </c>
      <c r="I34" s="282"/>
      <c r="J34" s="282"/>
      <c r="K34" s="282"/>
      <c r="L34" s="282"/>
      <c r="N34" s="237">
        <f t="shared" ref="N34:AB37" si="18">SUMIF($E$17:$E$31,$D34,N$17:N$31)</f>
        <v>0</v>
      </c>
      <c r="O34" s="237">
        <f t="shared" si="18"/>
        <v>0</v>
      </c>
      <c r="P34" s="237">
        <f t="shared" si="18"/>
        <v>0</v>
      </c>
      <c r="Q34" s="237">
        <f t="shared" si="18"/>
        <v>0</v>
      </c>
      <c r="R34" s="237">
        <f t="shared" si="18"/>
        <v>0</v>
      </c>
      <c r="S34" s="237">
        <f t="shared" si="18"/>
        <v>0</v>
      </c>
      <c r="T34" s="237">
        <f t="shared" si="18"/>
        <v>0</v>
      </c>
      <c r="U34" s="237">
        <f t="shared" si="18"/>
        <v>0</v>
      </c>
      <c r="V34" s="237">
        <f t="shared" si="18"/>
        <v>0</v>
      </c>
      <c r="W34" s="237">
        <f t="shared" si="18"/>
        <v>0</v>
      </c>
      <c r="X34" s="237">
        <f t="shared" si="18"/>
        <v>0</v>
      </c>
      <c r="Y34" s="237">
        <f t="shared" si="18"/>
        <v>0</v>
      </c>
      <c r="Z34" s="237">
        <f t="shared" si="18"/>
        <v>0</v>
      </c>
      <c r="AA34" s="237">
        <f t="shared" si="18"/>
        <v>0</v>
      </c>
      <c r="AB34" s="237">
        <f t="shared" si="18"/>
        <v>0</v>
      </c>
      <c r="AD34" s="235">
        <f>SUMIF($E$17:$E$31,$D34,AD$17:AD$31)</f>
        <v>0</v>
      </c>
      <c r="AE34" s="235">
        <f t="shared" ref="AE34:CP37" si="19">SUMIF($E$17:$E$31,$D34,AE$17:AE$31)</f>
        <v>0</v>
      </c>
      <c r="AF34" s="235">
        <f t="shared" si="19"/>
        <v>0</v>
      </c>
      <c r="AG34" s="235">
        <f t="shared" si="19"/>
        <v>0</v>
      </c>
      <c r="AH34" s="235">
        <f t="shared" si="19"/>
        <v>0</v>
      </c>
      <c r="AI34" s="235">
        <f t="shared" si="19"/>
        <v>0</v>
      </c>
      <c r="AJ34" s="235">
        <f t="shared" si="19"/>
        <v>0</v>
      </c>
      <c r="AK34" s="235">
        <f t="shared" si="19"/>
        <v>0</v>
      </c>
      <c r="AL34" s="235">
        <f t="shared" si="19"/>
        <v>0</v>
      </c>
      <c r="AM34" s="235">
        <f t="shared" si="19"/>
        <v>0</v>
      </c>
      <c r="AN34" s="235">
        <f t="shared" si="19"/>
        <v>0</v>
      </c>
      <c r="AO34" s="235">
        <f t="shared" si="19"/>
        <v>0</v>
      </c>
      <c r="AP34" s="235">
        <f t="shared" si="19"/>
        <v>0</v>
      </c>
      <c r="AQ34" s="235">
        <f t="shared" si="19"/>
        <v>0</v>
      </c>
      <c r="AR34" s="235">
        <f t="shared" si="19"/>
        <v>0</v>
      </c>
      <c r="AS34" s="235">
        <f t="shared" si="19"/>
        <v>0</v>
      </c>
      <c r="AT34" s="235">
        <f t="shared" si="19"/>
        <v>0</v>
      </c>
      <c r="AU34" s="235">
        <f t="shared" si="19"/>
        <v>0</v>
      </c>
      <c r="AV34" s="235">
        <f t="shared" si="19"/>
        <v>0</v>
      </c>
      <c r="AW34" s="235">
        <f t="shared" si="19"/>
        <v>0</v>
      </c>
      <c r="AX34" s="235">
        <f t="shared" si="19"/>
        <v>0</v>
      </c>
      <c r="AY34" s="235">
        <f t="shared" si="19"/>
        <v>0</v>
      </c>
      <c r="AZ34" s="235">
        <f t="shared" si="19"/>
        <v>0</v>
      </c>
      <c r="BA34" s="235">
        <f t="shared" si="19"/>
        <v>0</v>
      </c>
      <c r="BB34" s="235">
        <f t="shared" si="19"/>
        <v>0</v>
      </c>
      <c r="BC34" s="235">
        <f t="shared" si="19"/>
        <v>0</v>
      </c>
      <c r="BD34" s="235">
        <f t="shared" si="19"/>
        <v>0</v>
      </c>
      <c r="BE34" s="235">
        <f t="shared" si="19"/>
        <v>0</v>
      </c>
      <c r="BF34" s="235">
        <f t="shared" si="19"/>
        <v>0</v>
      </c>
      <c r="BG34" s="235">
        <f t="shared" si="19"/>
        <v>0</v>
      </c>
      <c r="BH34" s="235">
        <f t="shared" si="19"/>
        <v>0</v>
      </c>
      <c r="BI34" s="235">
        <f t="shared" si="19"/>
        <v>0</v>
      </c>
      <c r="BJ34" s="235">
        <f t="shared" si="19"/>
        <v>0</v>
      </c>
      <c r="BK34" s="235">
        <f t="shared" si="19"/>
        <v>0</v>
      </c>
      <c r="BL34" s="235">
        <f t="shared" si="19"/>
        <v>0</v>
      </c>
      <c r="BM34" s="235">
        <f t="shared" si="19"/>
        <v>0</v>
      </c>
      <c r="BN34" s="235">
        <f t="shared" si="19"/>
        <v>0</v>
      </c>
      <c r="BO34" s="235">
        <f t="shared" si="19"/>
        <v>0</v>
      </c>
      <c r="BP34" s="235">
        <f t="shared" si="19"/>
        <v>0</v>
      </c>
      <c r="BQ34" s="235">
        <f t="shared" si="19"/>
        <v>0</v>
      </c>
      <c r="BR34" s="235">
        <f t="shared" si="19"/>
        <v>0</v>
      </c>
      <c r="BS34" s="235">
        <f t="shared" si="19"/>
        <v>0</v>
      </c>
      <c r="BT34" s="235">
        <f t="shared" si="19"/>
        <v>0</v>
      </c>
      <c r="BU34" s="235">
        <f t="shared" si="19"/>
        <v>0</v>
      </c>
      <c r="BV34" s="235">
        <f t="shared" si="19"/>
        <v>0</v>
      </c>
      <c r="BW34" s="235">
        <f t="shared" si="19"/>
        <v>0</v>
      </c>
      <c r="BX34" s="235">
        <f t="shared" si="19"/>
        <v>0</v>
      </c>
      <c r="BY34" s="235">
        <f t="shared" si="19"/>
        <v>0</v>
      </c>
      <c r="BZ34" s="235">
        <f t="shared" si="19"/>
        <v>0</v>
      </c>
      <c r="CA34" s="235">
        <f t="shared" si="19"/>
        <v>0</v>
      </c>
      <c r="CB34" s="235">
        <f t="shared" si="19"/>
        <v>0</v>
      </c>
      <c r="CC34" s="235">
        <f t="shared" si="19"/>
        <v>0</v>
      </c>
      <c r="CD34" s="235">
        <f t="shared" si="19"/>
        <v>0</v>
      </c>
      <c r="CE34" s="235">
        <f t="shared" si="19"/>
        <v>0</v>
      </c>
      <c r="CF34" s="235">
        <f t="shared" si="19"/>
        <v>0</v>
      </c>
      <c r="CG34" s="235">
        <f t="shared" si="19"/>
        <v>0</v>
      </c>
      <c r="CH34" s="235">
        <f t="shared" si="19"/>
        <v>0</v>
      </c>
      <c r="CI34" s="235">
        <f t="shared" si="19"/>
        <v>0</v>
      </c>
      <c r="CJ34" s="235">
        <f t="shared" si="19"/>
        <v>0</v>
      </c>
      <c r="CK34" s="235">
        <f t="shared" si="19"/>
        <v>0</v>
      </c>
      <c r="CL34" s="235">
        <f t="shared" si="19"/>
        <v>0</v>
      </c>
      <c r="CM34" s="235">
        <f t="shared" si="19"/>
        <v>0</v>
      </c>
      <c r="CN34" s="235">
        <f t="shared" si="19"/>
        <v>0</v>
      </c>
      <c r="CO34" s="235">
        <f t="shared" si="19"/>
        <v>0</v>
      </c>
      <c r="CP34" s="235">
        <f t="shared" si="19"/>
        <v>0</v>
      </c>
      <c r="CQ34" s="235">
        <f t="shared" ref="CQ34:FB37" si="20">SUMIF($E$17:$E$31,$D34,CQ$17:CQ$31)</f>
        <v>0</v>
      </c>
      <c r="CR34" s="235">
        <f t="shared" si="20"/>
        <v>0</v>
      </c>
      <c r="CS34" s="235">
        <f t="shared" si="20"/>
        <v>0</v>
      </c>
      <c r="CT34" s="235">
        <f t="shared" si="20"/>
        <v>0</v>
      </c>
      <c r="CU34" s="235">
        <f t="shared" si="20"/>
        <v>0</v>
      </c>
      <c r="CV34" s="235">
        <f t="shared" si="20"/>
        <v>0</v>
      </c>
      <c r="CW34" s="235">
        <f t="shared" si="20"/>
        <v>0</v>
      </c>
      <c r="CX34" s="235">
        <f t="shared" si="20"/>
        <v>0</v>
      </c>
      <c r="CY34" s="235">
        <f t="shared" si="20"/>
        <v>0</v>
      </c>
      <c r="CZ34" s="235">
        <f t="shared" si="20"/>
        <v>0</v>
      </c>
      <c r="DA34" s="235">
        <f t="shared" si="20"/>
        <v>0</v>
      </c>
      <c r="DB34" s="235">
        <f t="shared" si="20"/>
        <v>0</v>
      </c>
      <c r="DC34" s="235">
        <f t="shared" si="20"/>
        <v>0</v>
      </c>
      <c r="DD34" s="235">
        <f t="shared" si="20"/>
        <v>0</v>
      </c>
      <c r="DE34" s="235">
        <f t="shared" si="20"/>
        <v>0</v>
      </c>
      <c r="DF34" s="235">
        <f t="shared" si="20"/>
        <v>0</v>
      </c>
      <c r="DG34" s="235">
        <f t="shared" si="20"/>
        <v>0</v>
      </c>
      <c r="DH34" s="235">
        <f t="shared" si="20"/>
        <v>0</v>
      </c>
      <c r="DI34" s="235">
        <f t="shared" si="20"/>
        <v>0</v>
      </c>
      <c r="DJ34" s="235">
        <f t="shared" si="20"/>
        <v>0</v>
      </c>
      <c r="DK34" s="235">
        <f t="shared" si="20"/>
        <v>0</v>
      </c>
      <c r="DL34" s="235">
        <f t="shared" si="20"/>
        <v>0</v>
      </c>
      <c r="DM34" s="235">
        <f t="shared" si="20"/>
        <v>0</v>
      </c>
      <c r="DN34" s="235">
        <f t="shared" si="20"/>
        <v>0</v>
      </c>
      <c r="DO34" s="235">
        <f t="shared" si="20"/>
        <v>0</v>
      </c>
      <c r="DP34" s="235">
        <f t="shared" si="20"/>
        <v>0</v>
      </c>
      <c r="DQ34" s="235">
        <f t="shared" si="20"/>
        <v>0</v>
      </c>
      <c r="DR34" s="235">
        <f t="shared" si="20"/>
        <v>0</v>
      </c>
      <c r="DS34" s="235">
        <f t="shared" si="20"/>
        <v>0</v>
      </c>
      <c r="DT34" s="235">
        <f t="shared" si="20"/>
        <v>0</v>
      </c>
      <c r="DU34" s="235">
        <f t="shared" si="20"/>
        <v>0</v>
      </c>
      <c r="DV34" s="235">
        <f t="shared" si="20"/>
        <v>0</v>
      </c>
      <c r="DW34" s="235">
        <f t="shared" si="20"/>
        <v>0</v>
      </c>
      <c r="DX34" s="235">
        <f t="shared" si="20"/>
        <v>0</v>
      </c>
      <c r="DY34" s="235">
        <f t="shared" si="20"/>
        <v>0</v>
      </c>
      <c r="DZ34" s="235">
        <f t="shared" si="20"/>
        <v>0</v>
      </c>
      <c r="EA34" s="235">
        <f t="shared" si="20"/>
        <v>0</v>
      </c>
      <c r="EB34" s="235">
        <f t="shared" si="20"/>
        <v>0</v>
      </c>
      <c r="EC34" s="235">
        <f t="shared" si="20"/>
        <v>0</v>
      </c>
      <c r="ED34" s="235">
        <f t="shared" si="20"/>
        <v>0</v>
      </c>
      <c r="EE34" s="235">
        <f t="shared" si="20"/>
        <v>0</v>
      </c>
      <c r="EF34" s="235">
        <f t="shared" si="20"/>
        <v>0</v>
      </c>
      <c r="EG34" s="235">
        <f t="shared" si="20"/>
        <v>0</v>
      </c>
      <c r="EH34" s="235">
        <f t="shared" si="20"/>
        <v>0</v>
      </c>
      <c r="EI34" s="235">
        <f t="shared" si="20"/>
        <v>0</v>
      </c>
      <c r="EJ34" s="235">
        <f t="shared" si="20"/>
        <v>0</v>
      </c>
      <c r="EK34" s="235">
        <f t="shared" si="20"/>
        <v>0</v>
      </c>
      <c r="EL34" s="235">
        <f t="shared" si="20"/>
        <v>0</v>
      </c>
      <c r="EM34" s="235">
        <f t="shared" si="20"/>
        <v>0</v>
      </c>
      <c r="EN34" s="235">
        <f t="shared" si="20"/>
        <v>0</v>
      </c>
      <c r="EO34" s="235">
        <f t="shared" si="20"/>
        <v>0</v>
      </c>
      <c r="EP34" s="235">
        <f t="shared" si="20"/>
        <v>0</v>
      </c>
      <c r="EQ34" s="235">
        <f t="shared" si="20"/>
        <v>0</v>
      </c>
      <c r="ER34" s="235">
        <f t="shared" si="20"/>
        <v>0</v>
      </c>
      <c r="ES34" s="235">
        <f t="shared" si="20"/>
        <v>0</v>
      </c>
      <c r="ET34" s="235">
        <f t="shared" si="20"/>
        <v>0</v>
      </c>
      <c r="EU34" s="235">
        <f t="shared" si="20"/>
        <v>0</v>
      </c>
      <c r="EV34" s="235">
        <f t="shared" si="20"/>
        <v>0</v>
      </c>
      <c r="EW34" s="235">
        <f t="shared" si="20"/>
        <v>0</v>
      </c>
      <c r="EX34" s="235">
        <f t="shared" si="20"/>
        <v>0</v>
      </c>
      <c r="EY34" s="235">
        <f t="shared" si="20"/>
        <v>0</v>
      </c>
      <c r="EZ34" s="235">
        <f t="shared" si="20"/>
        <v>0</v>
      </c>
      <c r="FA34" s="235">
        <f t="shared" si="20"/>
        <v>0</v>
      </c>
      <c r="FB34" s="235">
        <f t="shared" si="20"/>
        <v>0</v>
      </c>
      <c r="FC34" s="235">
        <f t="shared" ref="FC34:HA37" si="21">SUMIF($E$17:$E$31,$D34,FC$17:FC$31)</f>
        <v>0</v>
      </c>
      <c r="FD34" s="235">
        <f t="shared" si="21"/>
        <v>0</v>
      </c>
      <c r="FE34" s="235">
        <f t="shared" si="21"/>
        <v>0</v>
      </c>
      <c r="FF34" s="235">
        <f t="shared" si="21"/>
        <v>0</v>
      </c>
      <c r="FG34" s="235">
        <f t="shared" si="21"/>
        <v>0</v>
      </c>
      <c r="FH34" s="235">
        <f t="shared" si="21"/>
        <v>0</v>
      </c>
      <c r="FI34" s="235">
        <f t="shared" si="21"/>
        <v>0</v>
      </c>
      <c r="FJ34" s="235">
        <f t="shared" si="21"/>
        <v>0</v>
      </c>
      <c r="FK34" s="235">
        <f t="shared" si="21"/>
        <v>0</v>
      </c>
      <c r="FL34" s="235">
        <f t="shared" si="21"/>
        <v>0</v>
      </c>
      <c r="FM34" s="235">
        <f t="shared" si="21"/>
        <v>0</v>
      </c>
      <c r="FN34" s="235">
        <f t="shared" si="21"/>
        <v>0</v>
      </c>
      <c r="FO34" s="235">
        <f t="shared" si="21"/>
        <v>0</v>
      </c>
      <c r="FP34" s="235">
        <f t="shared" si="21"/>
        <v>0</v>
      </c>
      <c r="FQ34" s="235">
        <f t="shared" si="21"/>
        <v>0</v>
      </c>
      <c r="FR34" s="235">
        <f t="shared" si="21"/>
        <v>0</v>
      </c>
      <c r="FS34" s="235">
        <f t="shared" si="21"/>
        <v>0</v>
      </c>
      <c r="FT34" s="235">
        <f t="shared" si="21"/>
        <v>0</v>
      </c>
      <c r="FU34" s="235">
        <f t="shared" si="21"/>
        <v>0</v>
      </c>
      <c r="FV34" s="235">
        <f t="shared" si="21"/>
        <v>0</v>
      </c>
      <c r="FW34" s="235">
        <f t="shared" si="21"/>
        <v>0</v>
      </c>
      <c r="FX34" s="235">
        <f t="shared" si="21"/>
        <v>0</v>
      </c>
      <c r="FY34" s="235">
        <f t="shared" si="21"/>
        <v>0</v>
      </c>
      <c r="FZ34" s="235">
        <f t="shared" si="21"/>
        <v>0</v>
      </c>
      <c r="GA34" s="235">
        <f t="shared" si="21"/>
        <v>0</v>
      </c>
      <c r="GB34" s="235">
        <f t="shared" si="21"/>
        <v>0</v>
      </c>
      <c r="GC34" s="235">
        <f t="shared" si="21"/>
        <v>0</v>
      </c>
      <c r="GD34" s="235">
        <f t="shared" si="21"/>
        <v>0</v>
      </c>
      <c r="GE34" s="235">
        <f t="shared" si="21"/>
        <v>0</v>
      </c>
      <c r="GF34" s="235">
        <f t="shared" si="21"/>
        <v>0</v>
      </c>
      <c r="GG34" s="235">
        <f t="shared" si="21"/>
        <v>0</v>
      </c>
      <c r="GH34" s="235">
        <f t="shared" si="21"/>
        <v>0</v>
      </c>
      <c r="GI34" s="235">
        <f t="shared" si="21"/>
        <v>0</v>
      </c>
      <c r="GJ34" s="235">
        <f t="shared" si="21"/>
        <v>0</v>
      </c>
      <c r="GK34" s="235">
        <f t="shared" si="21"/>
        <v>0</v>
      </c>
      <c r="GL34" s="235">
        <f t="shared" si="21"/>
        <v>0</v>
      </c>
      <c r="GM34" s="235">
        <f t="shared" si="21"/>
        <v>0</v>
      </c>
      <c r="GN34" s="235">
        <f t="shared" si="21"/>
        <v>0</v>
      </c>
      <c r="GO34" s="235">
        <f t="shared" si="21"/>
        <v>0</v>
      </c>
      <c r="GP34" s="235">
        <f t="shared" si="21"/>
        <v>0</v>
      </c>
      <c r="GQ34" s="235">
        <f t="shared" si="21"/>
        <v>0</v>
      </c>
      <c r="GR34" s="235">
        <f t="shared" si="21"/>
        <v>0</v>
      </c>
      <c r="GS34" s="235">
        <f t="shared" si="21"/>
        <v>0</v>
      </c>
      <c r="GT34" s="235">
        <f t="shared" si="21"/>
        <v>0</v>
      </c>
      <c r="GU34" s="235">
        <f t="shared" si="21"/>
        <v>0</v>
      </c>
      <c r="GV34" s="235">
        <f t="shared" si="21"/>
        <v>0</v>
      </c>
      <c r="GW34" s="235">
        <f t="shared" si="21"/>
        <v>0</v>
      </c>
      <c r="GX34" s="235">
        <f t="shared" si="21"/>
        <v>0</v>
      </c>
      <c r="GY34" s="235">
        <f t="shared" si="21"/>
        <v>0</v>
      </c>
      <c r="GZ34" s="235">
        <f t="shared" si="21"/>
        <v>0</v>
      </c>
      <c r="HA34" s="235">
        <f t="shared" si="21"/>
        <v>0</v>
      </c>
    </row>
    <row r="35" spans="1:209" x14ac:dyDescent="0.2">
      <c r="D35" s="21" t="s">
        <v>321</v>
      </c>
      <c r="F35" s="239">
        <f>SUMIF($E$17:$E$31,$D35,$F$17:$F$31)</f>
        <v>0</v>
      </c>
      <c r="G35" s="239"/>
      <c r="H35" s="341">
        <f>IFERROR(SUM(F35/$F$38),0)</f>
        <v>0</v>
      </c>
      <c r="I35" s="278"/>
      <c r="J35" s="278"/>
      <c r="K35" s="278"/>
      <c r="N35" s="239">
        <f t="shared" ref="N35:AB35" si="22">SUMIF($E$17:$E$31,$D35,N$17:N$31)</f>
        <v>0</v>
      </c>
      <c r="O35" s="239">
        <f t="shared" si="22"/>
        <v>0</v>
      </c>
      <c r="P35" s="239">
        <f t="shared" si="22"/>
        <v>0</v>
      </c>
      <c r="Q35" s="239">
        <f t="shared" si="22"/>
        <v>0</v>
      </c>
      <c r="R35" s="239">
        <f t="shared" si="22"/>
        <v>0</v>
      </c>
      <c r="S35" s="239">
        <f t="shared" si="22"/>
        <v>0</v>
      </c>
      <c r="T35" s="239">
        <f t="shared" si="22"/>
        <v>0</v>
      </c>
      <c r="U35" s="239">
        <f t="shared" si="22"/>
        <v>0</v>
      </c>
      <c r="V35" s="239">
        <f t="shared" si="22"/>
        <v>0</v>
      </c>
      <c r="W35" s="239">
        <f t="shared" si="22"/>
        <v>0</v>
      </c>
      <c r="X35" s="239">
        <f t="shared" si="22"/>
        <v>0</v>
      </c>
      <c r="Y35" s="239">
        <f t="shared" si="22"/>
        <v>0</v>
      </c>
      <c r="Z35" s="239">
        <f t="shared" si="22"/>
        <v>0</v>
      </c>
      <c r="AA35" s="239">
        <f t="shared" si="22"/>
        <v>0</v>
      </c>
      <c r="AB35" s="239">
        <f t="shared" si="22"/>
        <v>0</v>
      </c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/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/>
      <c r="CF35" s="342"/>
      <c r="CG35" s="342"/>
      <c r="CH35" s="342"/>
      <c r="CI35" s="342"/>
      <c r="CJ35" s="342"/>
      <c r="CK35" s="342"/>
      <c r="CL35" s="342"/>
      <c r="CM35" s="342"/>
      <c r="CN35" s="342"/>
      <c r="CO35" s="342"/>
      <c r="CP35" s="342"/>
      <c r="CQ35" s="342"/>
      <c r="CR35" s="342"/>
      <c r="CS35" s="342"/>
      <c r="CT35" s="342"/>
      <c r="CU35" s="342"/>
      <c r="CV35" s="342"/>
      <c r="CW35" s="342"/>
      <c r="CX35" s="342"/>
      <c r="CY35" s="342"/>
      <c r="CZ35" s="342"/>
      <c r="DA35" s="342"/>
      <c r="DB35" s="342"/>
      <c r="DC35" s="342"/>
      <c r="DD35" s="342"/>
      <c r="DE35" s="342"/>
      <c r="DF35" s="342"/>
      <c r="DG35" s="342"/>
      <c r="DH35" s="342"/>
      <c r="DI35" s="342"/>
      <c r="DJ35" s="342"/>
      <c r="DK35" s="342"/>
      <c r="DL35" s="342"/>
      <c r="DM35" s="342"/>
      <c r="DN35" s="342"/>
      <c r="DO35" s="342"/>
      <c r="DP35" s="342"/>
      <c r="DQ35" s="342"/>
      <c r="DR35" s="342"/>
      <c r="DS35" s="342"/>
      <c r="DT35" s="342"/>
      <c r="DU35" s="342"/>
      <c r="DV35" s="342"/>
      <c r="DW35" s="342"/>
      <c r="DX35" s="342"/>
      <c r="DY35" s="342"/>
      <c r="DZ35" s="342"/>
      <c r="EA35" s="342"/>
      <c r="EB35" s="342"/>
      <c r="EC35" s="342"/>
      <c r="ED35" s="342"/>
      <c r="EE35" s="342"/>
      <c r="EF35" s="342"/>
      <c r="EG35" s="342"/>
      <c r="EH35" s="342"/>
      <c r="EI35" s="342"/>
      <c r="EJ35" s="342"/>
      <c r="EK35" s="342"/>
      <c r="EL35" s="342"/>
      <c r="EM35" s="342"/>
      <c r="EN35" s="342"/>
      <c r="EO35" s="342"/>
      <c r="EP35" s="342"/>
      <c r="EQ35" s="342"/>
      <c r="ER35" s="342"/>
      <c r="ES35" s="342"/>
      <c r="ET35" s="342"/>
      <c r="EU35" s="342"/>
      <c r="EV35" s="342"/>
      <c r="EW35" s="342"/>
      <c r="EX35" s="342"/>
      <c r="EY35" s="342"/>
      <c r="EZ35" s="342"/>
      <c r="FA35" s="342"/>
      <c r="FB35" s="342"/>
      <c r="FC35" s="342"/>
      <c r="FD35" s="342"/>
      <c r="FE35" s="342"/>
      <c r="FF35" s="342"/>
      <c r="FG35" s="342"/>
      <c r="FH35" s="342"/>
      <c r="FI35" s="342"/>
      <c r="FJ35" s="342"/>
      <c r="FK35" s="342"/>
      <c r="FL35" s="342"/>
      <c r="FM35" s="342"/>
      <c r="FN35" s="342"/>
      <c r="FO35" s="342"/>
      <c r="FP35" s="342"/>
      <c r="FQ35" s="342"/>
      <c r="FR35" s="342"/>
      <c r="FS35" s="342"/>
      <c r="FT35" s="342"/>
      <c r="FU35" s="342"/>
      <c r="FV35" s="342"/>
      <c r="FW35" s="342"/>
      <c r="FX35" s="342"/>
      <c r="FY35" s="342"/>
      <c r="FZ35" s="342"/>
      <c r="GA35" s="342"/>
      <c r="GB35" s="342"/>
      <c r="GC35" s="342"/>
      <c r="GD35" s="342"/>
      <c r="GE35" s="342"/>
      <c r="GF35" s="342"/>
      <c r="GG35" s="342"/>
      <c r="GH35" s="342"/>
      <c r="GI35" s="342"/>
      <c r="GJ35" s="342"/>
      <c r="GK35" s="342"/>
      <c r="GL35" s="342"/>
      <c r="GM35" s="342"/>
      <c r="GN35" s="342"/>
      <c r="GO35" s="342"/>
      <c r="GP35" s="342"/>
      <c r="GQ35" s="342"/>
      <c r="GR35" s="342"/>
      <c r="GS35" s="342"/>
      <c r="GT35" s="342"/>
      <c r="GU35" s="342"/>
      <c r="GV35" s="342"/>
      <c r="GW35" s="342"/>
      <c r="GX35" s="342"/>
      <c r="GY35" s="342"/>
      <c r="GZ35" s="342"/>
      <c r="HA35" s="342"/>
    </row>
    <row r="36" spans="1:209" x14ac:dyDescent="0.2">
      <c r="D36" s="21" t="s">
        <v>128</v>
      </c>
      <c r="F36" s="239">
        <f>SUMIF($E$17:$E$31,$D36,$F$17:$F$31)</f>
        <v>0</v>
      </c>
      <c r="G36" s="239"/>
      <c r="H36" s="341">
        <f>IFERROR(SUM(F36/$F$38),0)</f>
        <v>0</v>
      </c>
      <c r="I36" s="278"/>
      <c r="J36" s="278"/>
      <c r="K36" s="278"/>
      <c r="N36" s="239">
        <f t="shared" si="18"/>
        <v>0</v>
      </c>
      <c r="O36" s="239">
        <f t="shared" si="18"/>
        <v>0</v>
      </c>
      <c r="P36" s="239">
        <f t="shared" si="18"/>
        <v>0</v>
      </c>
      <c r="Q36" s="239">
        <f t="shared" si="18"/>
        <v>0</v>
      </c>
      <c r="R36" s="239">
        <f t="shared" si="18"/>
        <v>0</v>
      </c>
      <c r="S36" s="239">
        <f t="shared" si="18"/>
        <v>0</v>
      </c>
      <c r="T36" s="239">
        <f t="shared" si="18"/>
        <v>0</v>
      </c>
      <c r="U36" s="239">
        <f t="shared" si="18"/>
        <v>0</v>
      </c>
      <c r="V36" s="239">
        <f t="shared" si="18"/>
        <v>0</v>
      </c>
      <c r="W36" s="239">
        <f t="shared" si="18"/>
        <v>0</v>
      </c>
      <c r="X36" s="239">
        <f t="shared" si="18"/>
        <v>0</v>
      </c>
      <c r="Y36" s="239">
        <f t="shared" si="18"/>
        <v>0</v>
      </c>
      <c r="Z36" s="239">
        <f t="shared" si="18"/>
        <v>0</v>
      </c>
      <c r="AA36" s="239">
        <f t="shared" si="18"/>
        <v>0</v>
      </c>
      <c r="AB36" s="239">
        <f t="shared" si="18"/>
        <v>0</v>
      </c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/>
      <c r="CF36" s="342"/>
      <c r="CG36" s="342"/>
      <c r="CH36" s="342"/>
      <c r="CI36" s="342"/>
      <c r="CJ36" s="342"/>
      <c r="CK36" s="342"/>
      <c r="CL36" s="342"/>
      <c r="CM36" s="342"/>
      <c r="CN36" s="342"/>
      <c r="CO36" s="342"/>
      <c r="CP36" s="342"/>
      <c r="CQ36" s="342"/>
      <c r="CR36" s="342"/>
      <c r="CS36" s="342"/>
      <c r="CT36" s="342"/>
      <c r="CU36" s="342"/>
      <c r="CV36" s="342"/>
      <c r="CW36" s="342"/>
      <c r="CX36" s="342"/>
      <c r="CY36" s="342"/>
      <c r="CZ36" s="342"/>
      <c r="DA36" s="342"/>
      <c r="DB36" s="342"/>
      <c r="DC36" s="342"/>
      <c r="DD36" s="342"/>
      <c r="DE36" s="342"/>
      <c r="DF36" s="342"/>
      <c r="DG36" s="342"/>
      <c r="DH36" s="342"/>
      <c r="DI36" s="342"/>
      <c r="DJ36" s="342"/>
      <c r="DK36" s="342"/>
      <c r="DL36" s="342"/>
      <c r="DM36" s="342"/>
      <c r="DN36" s="342"/>
      <c r="DO36" s="342"/>
      <c r="DP36" s="342"/>
      <c r="DQ36" s="342"/>
      <c r="DR36" s="342"/>
      <c r="DS36" s="342"/>
      <c r="DT36" s="342"/>
      <c r="DU36" s="342"/>
      <c r="DV36" s="342"/>
      <c r="DW36" s="342"/>
      <c r="DX36" s="342"/>
      <c r="DY36" s="342"/>
      <c r="DZ36" s="342"/>
      <c r="EA36" s="342"/>
      <c r="EB36" s="342"/>
      <c r="EC36" s="342"/>
      <c r="ED36" s="342"/>
      <c r="EE36" s="342"/>
      <c r="EF36" s="342"/>
      <c r="EG36" s="342"/>
      <c r="EH36" s="342"/>
      <c r="EI36" s="342"/>
      <c r="EJ36" s="342"/>
      <c r="EK36" s="342"/>
      <c r="EL36" s="342"/>
      <c r="EM36" s="342"/>
      <c r="EN36" s="342"/>
      <c r="EO36" s="342"/>
      <c r="EP36" s="342"/>
      <c r="EQ36" s="342"/>
      <c r="ER36" s="342"/>
      <c r="ES36" s="342"/>
      <c r="ET36" s="342"/>
      <c r="EU36" s="342"/>
      <c r="EV36" s="342"/>
      <c r="EW36" s="342"/>
      <c r="EX36" s="342"/>
      <c r="EY36" s="342"/>
      <c r="EZ36" s="342"/>
      <c r="FA36" s="342"/>
      <c r="FB36" s="342"/>
      <c r="FC36" s="342"/>
      <c r="FD36" s="342"/>
      <c r="FE36" s="342"/>
      <c r="FF36" s="342"/>
      <c r="FG36" s="342"/>
      <c r="FH36" s="342"/>
      <c r="FI36" s="342"/>
      <c r="FJ36" s="342"/>
      <c r="FK36" s="342"/>
      <c r="FL36" s="342"/>
      <c r="FM36" s="342"/>
      <c r="FN36" s="342"/>
      <c r="FO36" s="342"/>
      <c r="FP36" s="342"/>
      <c r="FQ36" s="342"/>
      <c r="FR36" s="342"/>
      <c r="FS36" s="342"/>
      <c r="FT36" s="342"/>
      <c r="FU36" s="342"/>
      <c r="FV36" s="342"/>
      <c r="FW36" s="342"/>
      <c r="FX36" s="342"/>
      <c r="FY36" s="342"/>
      <c r="FZ36" s="342"/>
      <c r="GA36" s="342"/>
      <c r="GB36" s="342"/>
      <c r="GC36" s="342"/>
      <c r="GD36" s="342"/>
      <c r="GE36" s="342"/>
      <c r="GF36" s="342"/>
      <c r="GG36" s="342"/>
      <c r="GH36" s="342"/>
      <c r="GI36" s="342"/>
      <c r="GJ36" s="342"/>
      <c r="GK36" s="342"/>
      <c r="GL36" s="342"/>
      <c r="GM36" s="342"/>
      <c r="GN36" s="342"/>
      <c r="GO36" s="342"/>
      <c r="GP36" s="342"/>
      <c r="GQ36" s="342"/>
      <c r="GR36" s="342"/>
      <c r="GS36" s="342"/>
      <c r="GT36" s="342"/>
      <c r="GU36" s="342"/>
      <c r="GV36" s="342"/>
      <c r="GW36" s="342"/>
      <c r="GX36" s="342"/>
      <c r="GY36" s="342"/>
      <c r="GZ36" s="342"/>
      <c r="HA36" s="342"/>
    </row>
    <row r="37" spans="1:209" x14ac:dyDescent="0.2">
      <c r="D37" s="139" t="s">
        <v>323</v>
      </c>
      <c r="F37" s="238">
        <f>SUMIF($E$17:$E$31,$D37,$F$17:$F$31)</f>
        <v>0</v>
      </c>
      <c r="H37" s="272">
        <f>IFERROR(SUM(F37/$F$38),0)</f>
        <v>0</v>
      </c>
      <c r="I37" s="278"/>
      <c r="J37" s="278"/>
      <c r="K37" s="278"/>
      <c r="N37" s="238">
        <f t="shared" si="18"/>
        <v>0</v>
      </c>
      <c r="O37" s="238">
        <f t="shared" si="18"/>
        <v>0</v>
      </c>
      <c r="P37" s="238">
        <f t="shared" si="18"/>
        <v>0</v>
      </c>
      <c r="Q37" s="238">
        <f t="shared" si="18"/>
        <v>0</v>
      </c>
      <c r="R37" s="238">
        <f t="shared" si="18"/>
        <v>0</v>
      </c>
      <c r="S37" s="238">
        <f t="shared" si="18"/>
        <v>0</v>
      </c>
      <c r="T37" s="238">
        <f t="shared" si="18"/>
        <v>0</v>
      </c>
      <c r="U37" s="238">
        <f t="shared" si="18"/>
        <v>0</v>
      </c>
      <c r="V37" s="238">
        <f t="shared" si="18"/>
        <v>0</v>
      </c>
      <c r="W37" s="238">
        <f t="shared" si="18"/>
        <v>0</v>
      </c>
      <c r="X37" s="238">
        <f t="shared" si="18"/>
        <v>0</v>
      </c>
      <c r="Y37" s="238">
        <f t="shared" si="18"/>
        <v>0</v>
      </c>
      <c r="Z37" s="238">
        <f t="shared" si="18"/>
        <v>0</v>
      </c>
      <c r="AA37" s="238">
        <f t="shared" si="18"/>
        <v>0</v>
      </c>
      <c r="AB37" s="238">
        <f t="shared" si="18"/>
        <v>0</v>
      </c>
      <c r="AD37" s="243">
        <f>SUMIF($E$17:$E$31,$D37,AD$17:AD$31)</f>
        <v>0</v>
      </c>
      <c r="AE37" s="243">
        <f t="shared" si="19"/>
        <v>0</v>
      </c>
      <c r="AF37" s="243">
        <f t="shared" si="19"/>
        <v>0</v>
      </c>
      <c r="AG37" s="243">
        <f t="shared" si="19"/>
        <v>0</v>
      </c>
      <c r="AH37" s="243">
        <f t="shared" si="19"/>
        <v>0</v>
      </c>
      <c r="AI37" s="243">
        <f t="shared" si="19"/>
        <v>0</v>
      </c>
      <c r="AJ37" s="243">
        <f t="shared" si="19"/>
        <v>0</v>
      </c>
      <c r="AK37" s="243">
        <f t="shared" si="19"/>
        <v>0</v>
      </c>
      <c r="AL37" s="243">
        <f t="shared" si="19"/>
        <v>0</v>
      </c>
      <c r="AM37" s="243">
        <f t="shared" si="19"/>
        <v>0</v>
      </c>
      <c r="AN37" s="243">
        <f t="shared" si="19"/>
        <v>0</v>
      </c>
      <c r="AO37" s="243">
        <f t="shared" si="19"/>
        <v>0</v>
      </c>
      <c r="AP37" s="243">
        <f t="shared" si="19"/>
        <v>0</v>
      </c>
      <c r="AQ37" s="243">
        <f t="shared" si="19"/>
        <v>0</v>
      </c>
      <c r="AR37" s="243">
        <f t="shared" si="19"/>
        <v>0</v>
      </c>
      <c r="AS37" s="243">
        <f t="shared" si="19"/>
        <v>0</v>
      </c>
      <c r="AT37" s="243">
        <f t="shared" si="19"/>
        <v>0</v>
      </c>
      <c r="AU37" s="243">
        <f t="shared" si="19"/>
        <v>0</v>
      </c>
      <c r="AV37" s="243">
        <f t="shared" si="19"/>
        <v>0</v>
      </c>
      <c r="AW37" s="243">
        <f t="shared" si="19"/>
        <v>0</v>
      </c>
      <c r="AX37" s="243">
        <f t="shared" si="19"/>
        <v>0</v>
      </c>
      <c r="AY37" s="243">
        <f t="shared" si="19"/>
        <v>0</v>
      </c>
      <c r="AZ37" s="243">
        <f t="shared" si="19"/>
        <v>0</v>
      </c>
      <c r="BA37" s="243">
        <f t="shared" si="19"/>
        <v>0</v>
      </c>
      <c r="BB37" s="243">
        <f t="shared" si="19"/>
        <v>0</v>
      </c>
      <c r="BC37" s="243">
        <f t="shared" si="19"/>
        <v>0</v>
      </c>
      <c r="BD37" s="243">
        <f t="shared" si="19"/>
        <v>0</v>
      </c>
      <c r="BE37" s="243">
        <f t="shared" si="19"/>
        <v>0</v>
      </c>
      <c r="BF37" s="243">
        <f t="shared" si="19"/>
        <v>0</v>
      </c>
      <c r="BG37" s="243">
        <f t="shared" si="19"/>
        <v>0</v>
      </c>
      <c r="BH37" s="243">
        <f t="shared" si="19"/>
        <v>0</v>
      </c>
      <c r="BI37" s="243">
        <f t="shared" si="19"/>
        <v>0</v>
      </c>
      <c r="BJ37" s="243">
        <f t="shared" si="19"/>
        <v>0</v>
      </c>
      <c r="BK37" s="243">
        <f t="shared" si="19"/>
        <v>0</v>
      </c>
      <c r="BL37" s="243">
        <f t="shared" si="19"/>
        <v>0</v>
      </c>
      <c r="BM37" s="243">
        <f t="shared" si="19"/>
        <v>0</v>
      </c>
      <c r="BN37" s="243">
        <f t="shared" si="19"/>
        <v>0</v>
      </c>
      <c r="BO37" s="243">
        <f t="shared" si="19"/>
        <v>0</v>
      </c>
      <c r="BP37" s="243">
        <f t="shared" si="19"/>
        <v>0</v>
      </c>
      <c r="BQ37" s="243">
        <f t="shared" si="19"/>
        <v>0</v>
      </c>
      <c r="BR37" s="243">
        <f t="shared" si="19"/>
        <v>0</v>
      </c>
      <c r="BS37" s="243">
        <f t="shared" si="19"/>
        <v>0</v>
      </c>
      <c r="BT37" s="243">
        <f t="shared" si="19"/>
        <v>0</v>
      </c>
      <c r="BU37" s="243">
        <f t="shared" si="19"/>
        <v>0</v>
      </c>
      <c r="BV37" s="243">
        <f t="shared" si="19"/>
        <v>0</v>
      </c>
      <c r="BW37" s="243">
        <f t="shared" si="19"/>
        <v>0</v>
      </c>
      <c r="BX37" s="243">
        <f t="shared" si="19"/>
        <v>0</v>
      </c>
      <c r="BY37" s="243">
        <f t="shared" si="19"/>
        <v>0</v>
      </c>
      <c r="BZ37" s="243">
        <f t="shared" si="19"/>
        <v>0</v>
      </c>
      <c r="CA37" s="243">
        <f t="shared" si="19"/>
        <v>0</v>
      </c>
      <c r="CB37" s="243">
        <f t="shared" si="19"/>
        <v>0</v>
      </c>
      <c r="CC37" s="243">
        <f t="shared" si="19"/>
        <v>0</v>
      </c>
      <c r="CD37" s="243">
        <f t="shared" si="19"/>
        <v>0</v>
      </c>
      <c r="CE37" s="243">
        <f t="shared" si="19"/>
        <v>0</v>
      </c>
      <c r="CF37" s="243">
        <f t="shared" si="19"/>
        <v>0</v>
      </c>
      <c r="CG37" s="243">
        <f t="shared" si="19"/>
        <v>0</v>
      </c>
      <c r="CH37" s="243">
        <f t="shared" si="19"/>
        <v>0</v>
      </c>
      <c r="CI37" s="243">
        <f t="shared" si="19"/>
        <v>0</v>
      </c>
      <c r="CJ37" s="243">
        <f t="shared" si="19"/>
        <v>0</v>
      </c>
      <c r="CK37" s="243">
        <f t="shared" si="19"/>
        <v>0</v>
      </c>
      <c r="CL37" s="243">
        <f t="shared" si="19"/>
        <v>0</v>
      </c>
      <c r="CM37" s="243">
        <f t="shared" si="19"/>
        <v>0</v>
      </c>
      <c r="CN37" s="243">
        <f t="shared" si="19"/>
        <v>0</v>
      </c>
      <c r="CO37" s="243">
        <f t="shared" si="19"/>
        <v>0</v>
      </c>
      <c r="CP37" s="243">
        <f t="shared" si="19"/>
        <v>0</v>
      </c>
      <c r="CQ37" s="243">
        <f t="shared" si="20"/>
        <v>0</v>
      </c>
      <c r="CR37" s="243">
        <f t="shared" si="20"/>
        <v>0</v>
      </c>
      <c r="CS37" s="243">
        <f t="shared" si="20"/>
        <v>0</v>
      </c>
      <c r="CT37" s="243">
        <f t="shared" si="20"/>
        <v>0</v>
      </c>
      <c r="CU37" s="243">
        <f t="shared" si="20"/>
        <v>0</v>
      </c>
      <c r="CV37" s="243">
        <f t="shared" si="20"/>
        <v>0</v>
      </c>
      <c r="CW37" s="243">
        <f t="shared" si="20"/>
        <v>0</v>
      </c>
      <c r="CX37" s="243">
        <f t="shared" si="20"/>
        <v>0</v>
      </c>
      <c r="CY37" s="243">
        <f t="shared" si="20"/>
        <v>0</v>
      </c>
      <c r="CZ37" s="243">
        <f t="shared" si="20"/>
        <v>0</v>
      </c>
      <c r="DA37" s="243">
        <f t="shared" si="20"/>
        <v>0</v>
      </c>
      <c r="DB37" s="243">
        <f t="shared" si="20"/>
        <v>0</v>
      </c>
      <c r="DC37" s="243">
        <f t="shared" si="20"/>
        <v>0</v>
      </c>
      <c r="DD37" s="243">
        <f t="shared" si="20"/>
        <v>0</v>
      </c>
      <c r="DE37" s="243">
        <f t="shared" si="20"/>
        <v>0</v>
      </c>
      <c r="DF37" s="243">
        <f t="shared" si="20"/>
        <v>0</v>
      </c>
      <c r="DG37" s="243">
        <f t="shared" si="20"/>
        <v>0</v>
      </c>
      <c r="DH37" s="243">
        <f t="shared" si="20"/>
        <v>0</v>
      </c>
      <c r="DI37" s="243">
        <f t="shared" si="20"/>
        <v>0</v>
      </c>
      <c r="DJ37" s="243">
        <f t="shared" si="20"/>
        <v>0</v>
      </c>
      <c r="DK37" s="243">
        <f t="shared" si="20"/>
        <v>0</v>
      </c>
      <c r="DL37" s="243">
        <f t="shared" si="20"/>
        <v>0</v>
      </c>
      <c r="DM37" s="243">
        <f t="shared" si="20"/>
        <v>0</v>
      </c>
      <c r="DN37" s="243">
        <f t="shared" si="20"/>
        <v>0</v>
      </c>
      <c r="DO37" s="243">
        <f t="shared" si="20"/>
        <v>0</v>
      </c>
      <c r="DP37" s="243">
        <f t="shared" si="20"/>
        <v>0</v>
      </c>
      <c r="DQ37" s="243">
        <f t="shared" si="20"/>
        <v>0</v>
      </c>
      <c r="DR37" s="243">
        <f t="shared" si="20"/>
        <v>0</v>
      </c>
      <c r="DS37" s="243">
        <f t="shared" si="20"/>
        <v>0</v>
      </c>
      <c r="DT37" s="243">
        <f t="shared" si="20"/>
        <v>0</v>
      </c>
      <c r="DU37" s="243">
        <f t="shared" si="20"/>
        <v>0</v>
      </c>
      <c r="DV37" s="243">
        <f t="shared" si="20"/>
        <v>0</v>
      </c>
      <c r="DW37" s="243">
        <f t="shared" si="20"/>
        <v>0</v>
      </c>
      <c r="DX37" s="243">
        <f t="shared" si="20"/>
        <v>0</v>
      </c>
      <c r="DY37" s="243">
        <f t="shared" si="20"/>
        <v>0</v>
      </c>
      <c r="DZ37" s="243">
        <f t="shared" si="20"/>
        <v>0</v>
      </c>
      <c r="EA37" s="243">
        <f t="shared" si="20"/>
        <v>0</v>
      </c>
      <c r="EB37" s="243">
        <f t="shared" si="20"/>
        <v>0</v>
      </c>
      <c r="EC37" s="243">
        <f t="shared" si="20"/>
        <v>0</v>
      </c>
      <c r="ED37" s="243">
        <f t="shared" si="20"/>
        <v>0</v>
      </c>
      <c r="EE37" s="243">
        <f t="shared" si="20"/>
        <v>0</v>
      </c>
      <c r="EF37" s="243">
        <f t="shared" si="20"/>
        <v>0</v>
      </c>
      <c r="EG37" s="243">
        <f t="shared" si="20"/>
        <v>0</v>
      </c>
      <c r="EH37" s="243">
        <f t="shared" si="20"/>
        <v>0</v>
      </c>
      <c r="EI37" s="243">
        <f t="shared" si="20"/>
        <v>0</v>
      </c>
      <c r="EJ37" s="243">
        <f t="shared" si="20"/>
        <v>0</v>
      </c>
      <c r="EK37" s="243">
        <f t="shared" si="20"/>
        <v>0</v>
      </c>
      <c r="EL37" s="243">
        <f t="shared" si="20"/>
        <v>0</v>
      </c>
      <c r="EM37" s="243">
        <f t="shared" si="20"/>
        <v>0</v>
      </c>
      <c r="EN37" s="243">
        <f t="shared" si="20"/>
        <v>0</v>
      </c>
      <c r="EO37" s="243">
        <f t="shared" si="20"/>
        <v>0</v>
      </c>
      <c r="EP37" s="243">
        <f t="shared" si="20"/>
        <v>0</v>
      </c>
      <c r="EQ37" s="243">
        <f t="shared" si="20"/>
        <v>0</v>
      </c>
      <c r="ER37" s="243">
        <f t="shared" si="20"/>
        <v>0</v>
      </c>
      <c r="ES37" s="243">
        <f t="shared" si="20"/>
        <v>0</v>
      </c>
      <c r="ET37" s="243">
        <f t="shared" si="20"/>
        <v>0</v>
      </c>
      <c r="EU37" s="243">
        <f t="shared" si="20"/>
        <v>0</v>
      </c>
      <c r="EV37" s="243">
        <f t="shared" si="20"/>
        <v>0</v>
      </c>
      <c r="EW37" s="243">
        <f t="shared" si="20"/>
        <v>0</v>
      </c>
      <c r="EX37" s="243">
        <f t="shared" si="20"/>
        <v>0</v>
      </c>
      <c r="EY37" s="243">
        <f t="shared" si="20"/>
        <v>0</v>
      </c>
      <c r="EZ37" s="243">
        <f t="shared" si="20"/>
        <v>0</v>
      </c>
      <c r="FA37" s="243">
        <f t="shared" si="20"/>
        <v>0</v>
      </c>
      <c r="FB37" s="243">
        <f t="shared" si="20"/>
        <v>0</v>
      </c>
      <c r="FC37" s="243">
        <f t="shared" si="21"/>
        <v>0</v>
      </c>
      <c r="FD37" s="243">
        <f t="shared" si="21"/>
        <v>0</v>
      </c>
      <c r="FE37" s="243">
        <f t="shared" si="21"/>
        <v>0</v>
      </c>
      <c r="FF37" s="243">
        <f t="shared" si="21"/>
        <v>0</v>
      </c>
      <c r="FG37" s="243">
        <f t="shared" si="21"/>
        <v>0</v>
      </c>
      <c r="FH37" s="243">
        <f t="shared" si="21"/>
        <v>0</v>
      </c>
      <c r="FI37" s="243">
        <f t="shared" si="21"/>
        <v>0</v>
      </c>
      <c r="FJ37" s="243">
        <f t="shared" si="21"/>
        <v>0</v>
      </c>
      <c r="FK37" s="243">
        <f t="shared" si="21"/>
        <v>0</v>
      </c>
      <c r="FL37" s="243">
        <f t="shared" si="21"/>
        <v>0</v>
      </c>
      <c r="FM37" s="243">
        <f t="shared" si="21"/>
        <v>0</v>
      </c>
      <c r="FN37" s="243">
        <f t="shared" si="21"/>
        <v>0</v>
      </c>
      <c r="FO37" s="243">
        <f t="shared" si="21"/>
        <v>0</v>
      </c>
      <c r="FP37" s="243">
        <f t="shared" si="21"/>
        <v>0</v>
      </c>
      <c r="FQ37" s="243">
        <f t="shared" si="21"/>
        <v>0</v>
      </c>
      <c r="FR37" s="243">
        <f t="shared" si="21"/>
        <v>0</v>
      </c>
      <c r="FS37" s="243">
        <f t="shared" si="21"/>
        <v>0</v>
      </c>
      <c r="FT37" s="243">
        <f t="shared" si="21"/>
        <v>0</v>
      </c>
      <c r="FU37" s="243">
        <f t="shared" si="21"/>
        <v>0</v>
      </c>
      <c r="FV37" s="243">
        <f t="shared" si="21"/>
        <v>0</v>
      </c>
      <c r="FW37" s="243">
        <f t="shared" si="21"/>
        <v>0</v>
      </c>
      <c r="FX37" s="243">
        <f t="shared" si="21"/>
        <v>0</v>
      </c>
      <c r="FY37" s="243">
        <f t="shared" si="21"/>
        <v>0</v>
      </c>
      <c r="FZ37" s="243">
        <f t="shared" si="21"/>
        <v>0</v>
      </c>
      <c r="GA37" s="243">
        <f t="shared" si="21"/>
        <v>0</v>
      </c>
      <c r="GB37" s="243">
        <f t="shared" si="21"/>
        <v>0</v>
      </c>
      <c r="GC37" s="243">
        <f t="shared" si="21"/>
        <v>0</v>
      </c>
      <c r="GD37" s="243">
        <f t="shared" si="21"/>
        <v>0</v>
      </c>
      <c r="GE37" s="243">
        <f t="shared" si="21"/>
        <v>0</v>
      </c>
      <c r="GF37" s="243">
        <f t="shared" si="21"/>
        <v>0</v>
      </c>
      <c r="GG37" s="243">
        <f t="shared" si="21"/>
        <v>0</v>
      </c>
      <c r="GH37" s="243">
        <f t="shared" si="21"/>
        <v>0</v>
      </c>
      <c r="GI37" s="243">
        <f t="shared" si="21"/>
        <v>0</v>
      </c>
      <c r="GJ37" s="243">
        <f t="shared" si="21"/>
        <v>0</v>
      </c>
      <c r="GK37" s="243">
        <f t="shared" si="21"/>
        <v>0</v>
      </c>
      <c r="GL37" s="243">
        <f t="shared" si="21"/>
        <v>0</v>
      </c>
      <c r="GM37" s="243">
        <f t="shared" si="21"/>
        <v>0</v>
      </c>
      <c r="GN37" s="243">
        <f t="shared" si="21"/>
        <v>0</v>
      </c>
      <c r="GO37" s="243">
        <f t="shared" si="21"/>
        <v>0</v>
      </c>
      <c r="GP37" s="243">
        <f t="shared" si="21"/>
        <v>0</v>
      </c>
      <c r="GQ37" s="243">
        <f t="shared" si="21"/>
        <v>0</v>
      </c>
      <c r="GR37" s="243">
        <f t="shared" si="21"/>
        <v>0</v>
      </c>
      <c r="GS37" s="243">
        <f t="shared" si="21"/>
        <v>0</v>
      </c>
      <c r="GT37" s="243">
        <f t="shared" si="21"/>
        <v>0</v>
      </c>
      <c r="GU37" s="243">
        <f t="shared" si="21"/>
        <v>0</v>
      </c>
      <c r="GV37" s="243">
        <f t="shared" si="21"/>
        <v>0</v>
      </c>
      <c r="GW37" s="243">
        <f t="shared" si="21"/>
        <v>0</v>
      </c>
      <c r="GX37" s="243">
        <f t="shared" si="21"/>
        <v>0</v>
      </c>
      <c r="GY37" s="243">
        <f t="shared" si="21"/>
        <v>0</v>
      </c>
      <c r="GZ37" s="243">
        <f t="shared" si="21"/>
        <v>0</v>
      </c>
      <c r="HA37" s="243">
        <f t="shared" si="21"/>
        <v>0</v>
      </c>
    </row>
    <row r="38" spans="1:209" x14ac:dyDescent="0.2">
      <c r="D38" s="264" t="s">
        <v>149</v>
      </c>
      <c r="F38" s="265">
        <f>SUM(F34:F37)</f>
        <v>0</v>
      </c>
      <c r="G38" s="274"/>
      <c r="H38" s="273">
        <f>IFERROR(SUM(F38/$F$38),0)</f>
        <v>0</v>
      </c>
      <c r="I38" s="278"/>
      <c r="J38" s="278"/>
      <c r="K38" s="278"/>
      <c r="N38" s="265">
        <f t="shared" ref="N38:AB38" si="23">SUM(N34:N37)</f>
        <v>0</v>
      </c>
      <c r="O38" s="265">
        <f t="shared" si="23"/>
        <v>0</v>
      </c>
      <c r="P38" s="265">
        <f t="shared" si="23"/>
        <v>0</v>
      </c>
      <c r="Q38" s="265">
        <f t="shared" si="23"/>
        <v>0</v>
      </c>
      <c r="R38" s="265">
        <f t="shared" si="23"/>
        <v>0</v>
      </c>
      <c r="S38" s="265">
        <f t="shared" si="23"/>
        <v>0</v>
      </c>
      <c r="T38" s="265">
        <f t="shared" si="23"/>
        <v>0</v>
      </c>
      <c r="U38" s="265">
        <f t="shared" si="23"/>
        <v>0</v>
      </c>
      <c r="V38" s="265">
        <f t="shared" si="23"/>
        <v>0</v>
      </c>
      <c r="W38" s="265">
        <f t="shared" si="23"/>
        <v>0</v>
      </c>
      <c r="X38" s="265">
        <f t="shared" si="23"/>
        <v>0</v>
      </c>
      <c r="Y38" s="265">
        <f t="shared" si="23"/>
        <v>0</v>
      </c>
      <c r="Z38" s="265">
        <f t="shared" si="23"/>
        <v>0</v>
      </c>
      <c r="AA38" s="265">
        <f t="shared" si="23"/>
        <v>0</v>
      </c>
      <c r="AB38" s="265">
        <f t="shared" si="23"/>
        <v>0</v>
      </c>
      <c r="AD38" s="298">
        <f t="shared" ref="AD38:BI38" si="24">SUM(AD34:AD37)</f>
        <v>0</v>
      </c>
      <c r="AE38" s="298">
        <f t="shared" si="24"/>
        <v>0</v>
      </c>
      <c r="AF38" s="298">
        <f t="shared" si="24"/>
        <v>0</v>
      </c>
      <c r="AG38" s="298">
        <f t="shared" si="24"/>
        <v>0</v>
      </c>
      <c r="AH38" s="298">
        <f t="shared" si="24"/>
        <v>0</v>
      </c>
      <c r="AI38" s="298">
        <f t="shared" si="24"/>
        <v>0</v>
      </c>
      <c r="AJ38" s="298">
        <f t="shared" si="24"/>
        <v>0</v>
      </c>
      <c r="AK38" s="298">
        <f t="shared" si="24"/>
        <v>0</v>
      </c>
      <c r="AL38" s="298">
        <f t="shared" si="24"/>
        <v>0</v>
      </c>
      <c r="AM38" s="298">
        <f t="shared" si="24"/>
        <v>0</v>
      </c>
      <c r="AN38" s="298">
        <f t="shared" si="24"/>
        <v>0</v>
      </c>
      <c r="AO38" s="298">
        <f t="shared" si="24"/>
        <v>0</v>
      </c>
      <c r="AP38" s="298">
        <f t="shared" si="24"/>
        <v>0</v>
      </c>
      <c r="AQ38" s="298">
        <f t="shared" si="24"/>
        <v>0</v>
      </c>
      <c r="AR38" s="298">
        <f t="shared" si="24"/>
        <v>0</v>
      </c>
      <c r="AS38" s="298">
        <f t="shared" si="24"/>
        <v>0</v>
      </c>
      <c r="AT38" s="298">
        <f t="shared" si="24"/>
        <v>0</v>
      </c>
      <c r="AU38" s="298">
        <f t="shared" si="24"/>
        <v>0</v>
      </c>
      <c r="AV38" s="298">
        <f t="shared" si="24"/>
        <v>0</v>
      </c>
      <c r="AW38" s="298">
        <f t="shared" si="24"/>
        <v>0</v>
      </c>
      <c r="AX38" s="298">
        <f t="shared" si="24"/>
        <v>0</v>
      </c>
      <c r="AY38" s="298">
        <f t="shared" si="24"/>
        <v>0</v>
      </c>
      <c r="AZ38" s="298">
        <f t="shared" si="24"/>
        <v>0</v>
      </c>
      <c r="BA38" s="298">
        <f t="shared" si="24"/>
        <v>0</v>
      </c>
      <c r="BB38" s="298">
        <f t="shared" si="24"/>
        <v>0</v>
      </c>
      <c r="BC38" s="298">
        <f t="shared" si="24"/>
        <v>0</v>
      </c>
      <c r="BD38" s="298">
        <f t="shared" si="24"/>
        <v>0</v>
      </c>
      <c r="BE38" s="298">
        <f t="shared" si="24"/>
        <v>0</v>
      </c>
      <c r="BF38" s="298">
        <f t="shared" si="24"/>
        <v>0</v>
      </c>
      <c r="BG38" s="298">
        <f t="shared" si="24"/>
        <v>0</v>
      </c>
      <c r="BH38" s="298">
        <f t="shared" si="24"/>
        <v>0</v>
      </c>
      <c r="BI38" s="298">
        <f t="shared" si="24"/>
        <v>0</v>
      </c>
      <c r="BJ38" s="298">
        <f t="shared" ref="BJ38:CO38" si="25">SUM(BJ34:BJ37)</f>
        <v>0</v>
      </c>
      <c r="BK38" s="298">
        <f t="shared" si="25"/>
        <v>0</v>
      </c>
      <c r="BL38" s="298">
        <f t="shared" si="25"/>
        <v>0</v>
      </c>
      <c r="BM38" s="298">
        <f t="shared" si="25"/>
        <v>0</v>
      </c>
      <c r="BN38" s="298">
        <f t="shared" si="25"/>
        <v>0</v>
      </c>
      <c r="BO38" s="298">
        <f t="shared" si="25"/>
        <v>0</v>
      </c>
      <c r="BP38" s="298">
        <f t="shared" si="25"/>
        <v>0</v>
      </c>
      <c r="BQ38" s="298">
        <f t="shared" si="25"/>
        <v>0</v>
      </c>
      <c r="BR38" s="298">
        <f t="shared" si="25"/>
        <v>0</v>
      </c>
      <c r="BS38" s="298">
        <f t="shared" si="25"/>
        <v>0</v>
      </c>
      <c r="BT38" s="298">
        <f t="shared" si="25"/>
        <v>0</v>
      </c>
      <c r="BU38" s="298">
        <f t="shared" si="25"/>
        <v>0</v>
      </c>
      <c r="BV38" s="298">
        <f t="shared" si="25"/>
        <v>0</v>
      </c>
      <c r="BW38" s="298">
        <f t="shared" si="25"/>
        <v>0</v>
      </c>
      <c r="BX38" s="298">
        <f t="shared" si="25"/>
        <v>0</v>
      </c>
      <c r="BY38" s="298">
        <f t="shared" si="25"/>
        <v>0</v>
      </c>
      <c r="BZ38" s="298">
        <f t="shared" si="25"/>
        <v>0</v>
      </c>
      <c r="CA38" s="298">
        <f t="shared" si="25"/>
        <v>0</v>
      </c>
      <c r="CB38" s="298">
        <f t="shared" si="25"/>
        <v>0</v>
      </c>
      <c r="CC38" s="298">
        <f t="shared" si="25"/>
        <v>0</v>
      </c>
      <c r="CD38" s="298">
        <f t="shared" si="25"/>
        <v>0</v>
      </c>
      <c r="CE38" s="298">
        <f t="shared" si="25"/>
        <v>0</v>
      </c>
      <c r="CF38" s="298">
        <f t="shared" si="25"/>
        <v>0</v>
      </c>
      <c r="CG38" s="298">
        <f t="shared" si="25"/>
        <v>0</v>
      </c>
      <c r="CH38" s="298">
        <f t="shared" si="25"/>
        <v>0</v>
      </c>
      <c r="CI38" s="298">
        <f t="shared" si="25"/>
        <v>0</v>
      </c>
      <c r="CJ38" s="298">
        <f t="shared" si="25"/>
        <v>0</v>
      </c>
      <c r="CK38" s="298">
        <f t="shared" si="25"/>
        <v>0</v>
      </c>
      <c r="CL38" s="298">
        <f t="shared" si="25"/>
        <v>0</v>
      </c>
      <c r="CM38" s="298">
        <f t="shared" si="25"/>
        <v>0</v>
      </c>
      <c r="CN38" s="298">
        <f t="shared" si="25"/>
        <v>0</v>
      </c>
      <c r="CO38" s="298">
        <f t="shared" si="25"/>
        <v>0</v>
      </c>
      <c r="CP38" s="298">
        <f t="shared" ref="CP38:DU38" si="26">SUM(CP34:CP37)</f>
        <v>0</v>
      </c>
      <c r="CQ38" s="298">
        <f t="shared" si="26"/>
        <v>0</v>
      </c>
      <c r="CR38" s="298">
        <f t="shared" si="26"/>
        <v>0</v>
      </c>
      <c r="CS38" s="298">
        <f t="shared" si="26"/>
        <v>0</v>
      </c>
      <c r="CT38" s="298">
        <f t="shared" si="26"/>
        <v>0</v>
      </c>
      <c r="CU38" s="298">
        <f t="shared" si="26"/>
        <v>0</v>
      </c>
      <c r="CV38" s="298">
        <f t="shared" si="26"/>
        <v>0</v>
      </c>
      <c r="CW38" s="298">
        <f t="shared" si="26"/>
        <v>0</v>
      </c>
      <c r="CX38" s="298">
        <f t="shared" si="26"/>
        <v>0</v>
      </c>
      <c r="CY38" s="298">
        <f t="shared" si="26"/>
        <v>0</v>
      </c>
      <c r="CZ38" s="298">
        <f t="shared" si="26"/>
        <v>0</v>
      </c>
      <c r="DA38" s="298">
        <f t="shared" si="26"/>
        <v>0</v>
      </c>
      <c r="DB38" s="298">
        <f t="shared" si="26"/>
        <v>0</v>
      </c>
      <c r="DC38" s="298">
        <f t="shared" si="26"/>
        <v>0</v>
      </c>
      <c r="DD38" s="298">
        <f t="shared" si="26"/>
        <v>0</v>
      </c>
      <c r="DE38" s="298">
        <f t="shared" si="26"/>
        <v>0</v>
      </c>
      <c r="DF38" s="298">
        <f t="shared" si="26"/>
        <v>0</v>
      </c>
      <c r="DG38" s="298">
        <f t="shared" si="26"/>
        <v>0</v>
      </c>
      <c r="DH38" s="298">
        <f t="shared" si="26"/>
        <v>0</v>
      </c>
      <c r="DI38" s="298">
        <f t="shared" si="26"/>
        <v>0</v>
      </c>
      <c r="DJ38" s="298">
        <f t="shared" si="26"/>
        <v>0</v>
      </c>
      <c r="DK38" s="298">
        <f t="shared" si="26"/>
        <v>0</v>
      </c>
      <c r="DL38" s="298">
        <f t="shared" si="26"/>
        <v>0</v>
      </c>
      <c r="DM38" s="298">
        <f t="shared" si="26"/>
        <v>0</v>
      </c>
      <c r="DN38" s="298">
        <f t="shared" si="26"/>
        <v>0</v>
      </c>
      <c r="DO38" s="298">
        <f t="shared" si="26"/>
        <v>0</v>
      </c>
      <c r="DP38" s="298">
        <f t="shared" si="26"/>
        <v>0</v>
      </c>
      <c r="DQ38" s="298">
        <f t="shared" si="26"/>
        <v>0</v>
      </c>
      <c r="DR38" s="298">
        <f t="shared" si="26"/>
        <v>0</v>
      </c>
      <c r="DS38" s="298">
        <f t="shared" si="26"/>
        <v>0</v>
      </c>
      <c r="DT38" s="298">
        <f t="shared" si="26"/>
        <v>0</v>
      </c>
      <c r="DU38" s="298">
        <f t="shared" si="26"/>
        <v>0</v>
      </c>
      <c r="DV38" s="298">
        <f t="shared" ref="DV38:FA38" si="27">SUM(DV34:DV37)</f>
        <v>0</v>
      </c>
      <c r="DW38" s="298">
        <f t="shared" si="27"/>
        <v>0</v>
      </c>
      <c r="DX38" s="298">
        <f t="shared" si="27"/>
        <v>0</v>
      </c>
      <c r="DY38" s="298">
        <f t="shared" si="27"/>
        <v>0</v>
      </c>
      <c r="DZ38" s="298">
        <f t="shared" si="27"/>
        <v>0</v>
      </c>
      <c r="EA38" s="298">
        <f t="shared" si="27"/>
        <v>0</v>
      </c>
      <c r="EB38" s="298">
        <f t="shared" si="27"/>
        <v>0</v>
      </c>
      <c r="EC38" s="298">
        <f t="shared" si="27"/>
        <v>0</v>
      </c>
      <c r="ED38" s="298">
        <f t="shared" si="27"/>
        <v>0</v>
      </c>
      <c r="EE38" s="298">
        <f t="shared" si="27"/>
        <v>0</v>
      </c>
      <c r="EF38" s="298">
        <f t="shared" si="27"/>
        <v>0</v>
      </c>
      <c r="EG38" s="298">
        <f t="shared" si="27"/>
        <v>0</v>
      </c>
      <c r="EH38" s="298">
        <f t="shared" si="27"/>
        <v>0</v>
      </c>
      <c r="EI38" s="298">
        <f t="shared" si="27"/>
        <v>0</v>
      </c>
      <c r="EJ38" s="298">
        <f t="shared" si="27"/>
        <v>0</v>
      </c>
      <c r="EK38" s="298">
        <f t="shared" si="27"/>
        <v>0</v>
      </c>
      <c r="EL38" s="298">
        <f t="shared" si="27"/>
        <v>0</v>
      </c>
      <c r="EM38" s="298">
        <f t="shared" si="27"/>
        <v>0</v>
      </c>
      <c r="EN38" s="298">
        <f t="shared" si="27"/>
        <v>0</v>
      </c>
      <c r="EO38" s="298">
        <f t="shared" si="27"/>
        <v>0</v>
      </c>
      <c r="EP38" s="298">
        <f t="shared" si="27"/>
        <v>0</v>
      </c>
      <c r="EQ38" s="298">
        <f t="shared" si="27"/>
        <v>0</v>
      </c>
      <c r="ER38" s="298">
        <f t="shared" si="27"/>
        <v>0</v>
      </c>
      <c r="ES38" s="298">
        <f t="shared" si="27"/>
        <v>0</v>
      </c>
      <c r="ET38" s="298">
        <f t="shared" si="27"/>
        <v>0</v>
      </c>
      <c r="EU38" s="298">
        <f t="shared" si="27"/>
        <v>0</v>
      </c>
      <c r="EV38" s="298">
        <f t="shared" si="27"/>
        <v>0</v>
      </c>
      <c r="EW38" s="298">
        <f t="shared" si="27"/>
        <v>0</v>
      </c>
      <c r="EX38" s="298">
        <f t="shared" si="27"/>
        <v>0</v>
      </c>
      <c r="EY38" s="298">
        <f t="shared" si="27"/>
        <v>0</v>
      </c>
      <c r="EZ38" s="298">
        <f t="shared" si="27"/>
        <v>0</v>
      </c>
      <c r="FA38" s="298">
        <f t="shared" si="27"/>
        <v>0</v>
      </c>
      <c r="FB38" s="298">
        <f t="shared" ref="FB38:GG38" si="28">SUM(FB34:FB37)</f>
        <v>0</v>
      </c>
      <c r="FC38" s="298">
        <f t="shared" si="28"/>
        <v>0</v>
      </c>
      <c r="FD38" s="298">
        <f t="shared" si="28"/>
        <v>0</v>
      </c>
      <c r="FE38" s="298">
        <f t="shared" si="28"/>
        <v>0</v>
      </c>
      <c r="FF38" s="298">
        <f t="shared" si="28"/>
        <v>0</v>
      </c>
      <c r="FG38" s="298">
        <f t="shared" si="28"/>
        <v>0</v>
      </c>
      <c r="FH38" s="298">
        <f t="shared" si="28"/>
        <v>0</v>
      </c>
      <c r="FI38" s="298">
        <f t="shared" si="28"/>
        <v>0</v>
      </c>
      <c r="FJ38" s="298">
        <f t="shared" si="28"/>
        <v>0</v>
      </c>
      <c r="FK38" s="298">
        <f t="shared" si="28"/>
        <v>0</v>
      </c>
      <c r="FL38" s="298">
        <f t="shared" si="28"/>
        <v>0</v>
      </c>
      <c r="FM38" s="298">
        <f t="shared" si="28"/>
        <v>0</v>
      </c>
      <c r="FN38" s="298">
        <f t="shared" si="28"/>
        <v>0</v>
      </c>
      <c r="FO38" s="298">
        <f t="shared" si="28"/>
        <v>0</v>
      </c>
      <c r="FP38" s="298">
        <f t="shared" si="28"/>
        <v>0</v>
      </c>
      <c r="FQ38" s="298">
        <f t="shared" si="28"/>
        <v>0</v>
      </c>
      <c r="FR38" s="298">
        <f t="shared" si="28"/>
        <v>0</v>
      </c>
      <c r="FS38" s="298">
        <f t="shared" si="28"/>
        <v>0</v>
      </c>
      <c r="FT38" s="298">
        <f t="shared" si="28"/>
        <v>0</v>
      </c>
      <c r="FU38" s="298">
        <f t="shared" si="28"/>
        <v>0</v>
      </c>
      <c r="FV38" s="298">
        <f t="shared" si="28"/>
        <v>0</v>
      </c>
      <c r="FW38" s="298">
        <f t="shared" si="28"/>
        <v>0</v>
      </c>
      <c r="FX38" s="298">
        <f t="shared" si="28"/>
        <v>0</v>
      </c>
      <c r="FY38" s="298">
        <f t="shared" si="28"/>
        <v>0</v>
      </c>
      <c r="FZ38" s="298">
        <f t="shared" si="28"/>
        <v>0</v>
      </c>
      <c r="GA38" s="298">
        <f t="shared" si="28"/>
        <v>0</v>
      </c>
      <c r="GB38" s="298">
        <f t="shared" si="28"/>
        <v>0</v>
      </c>
      <c r="GC38" s="298">
        <f t="shared" si="28"/>
        <v>0</v>
      </c>
      <c r="GD38" s="298">
        <f t="shared" si="28"/>
        <v>0</v>
      </c>
      <c r="GE38" s="298">
        <f t="shared" si="28"/>
        <v>0</v>
      </c>
      <c r="GF38" s="298">
        <f t="shared" si="28"/>
        <v>0</v>
      </c>
      <c r="GG38" s="298">
        <f t="shared" si="28"/>
        <v>0</v>
      </c>
      <c r="GH38" s="298">
        <f t="shared" ref="GH38:HA38" si="29">SUM(GH34:GH37)</f>
        <v>0</v>
      </c>
      <c r="GI38" s="298">
        <f t="shared" si="29"/>
        <v>0</v>
      </c>
      <c r="GJ38" s="298">
        <f t="shared" si="29"/>
        <v>0</v>
      </c>
      <c r="GK38" s="298">
        <f t="shared" si="29"/>
        <v>0</v>
      </c>
      <c r="GL38" s="298">
        <f t="shared" si="29"/>
        <v>0</v>
      </c>
      <c r="GM38" s="298">
        <f t="shared" si="29"/>
        <v>0</v>
      </c>
      <c r="GN38" s="298">
        <f t="shared" si="29"/>
        <v>0</v>
      </c>
      <c r="GO38" s="298">
        <f t="shared" si="29"/>
        <v>0</v>
      </c>
      <c r="GP38" s="298">
        <f t="shared" si="29"/>
        <v>0</v>
      </c>
      <c r="GQ38" s="298">
        <f t="shared" si="29"/>
        <v>0</v>
      </c>
      <c r="GR38" s="298">
        <f t="shared" si="29"/>
        <v>0</v>
      </c>
      <c r="GS38" s="298">
        <f t="shared" si="29"/>
        <v>0</v>
      </c>
      <c r="GT38" s="298">
        <f t="shared" si="29"/>
        <v>0</v>
      </c>
      <c r="GU38" s="298">
        <f t="shared" si="29"/>
        <v>0</v>
      </c>
      <c r="GV38" s="298">
        <f t="shared" si="29"/>
        <v>0</v>
      </c>
      <c r="GW38" s="298">
        <f t="shared" si="29"/>
        <v>0</v>
      </c>
      <c r="GX38" s="298">
        <f t="shared" si="29"/>
        <v>0</v>
      </c>
      <c r="GY38" s="298">
        <f t="shared" si="29"/>
        <v>0</v>
      </c>
      <c r="GZ38" s="298">
        <f t="shared" si="29"/>
        <v>0</v>
      </c>
      <c r="HA38" s="298">
        <f t="shared" si="29"/>
        <v>0</v>
      </c>
    </row>
    <row r="39" spans="1:209" s="245" customFormat="1" x14ac:dyDescent="0.2">
      <c r="A39" s="19"/>
      <c r="C39" s="246"/>
      <c r="D39" s="268" t="s">
        <v>324</v>
      </c>
      <c r="F39" s="267">
        <f>SUM(F13,F17:F31)</f>
        <v>0</v>
      </c>
      <c r="G39" s="248"/>
      <c r="H39" s="266"/>
      <c r="I39" s="278"/>
      <c r="J39" s="278"/>
      <c r="K39" s="278"/>
      <c r="L39" s="278"/>
      <c r="M39" s="19"/>
      <c r="N39" s="269">
        <f t="shared" ref="N39:AB39" si="30">SUM(N13:N31)</f>
        <v>0</v>
      </c>
      <c r="O39" s="269">
        <f t="shared" si="30"/>
        <v>0</v>
      </c>
      <c r="P39" s="269">
        <f t="shared" si="30"/>
        <v>0</v>
      </c>
      <c r="Q39" s="269">
        <f t="shared" si="30"/>
        <v>0</v>
      </c>
      <c r="R39" s="269">
        <f t="shared" si="30"/>
        <v>0</v>
      </c>
      <c r="S39" s="269">
        <f t="shared" si="30"/>
        <v>0</v>
      </c>
      <c r="T39" s="269">
        <f t="shared" si="30"/>
        <v>0</v>
      </c>
      <c r="U39" s="269">
        <f t="shared" si="30"/>
        <v>0</v>
      </c>
      <c r="V39" s="269">
        <f t="shared" si="30"/>
        <v>0</v>
      </c>
      <c r="W39" s="269">
        <f t="shared" si="30"/>
        <v>0</v>
      </c>
      <c r="X39" s="269">
        <f t="shared" si="30"/>
        <v>0</v>
      </c>
      <c r="Y39" s="269">
        <f t="shared" si="30"/>
        <v>0</v>
      </c>
      <c r="Z39" s="269">
        <f t="shared" si="30"/>
        <v>0</v>
      </c>
      <c r="AA39" s="269">
        <f t="shared" si="30"/>
        <v>0</v>
      </c>
      <c r="AB39" s="269">
        <f t="shared" si="30"/>
        <v>0</v>
      </c>
      <c r="AD39" s="299">
        <f t="shared" ref="AD39:BI39" si="31">SUM(AD13:AD31)</f>
        <v>0</v>
      </c>
      <c r="AE39" s="299">
        <f t="shared" si="31"/>
        <v>0</v>
      </c>
      <c r="AF39" s="299">
        <f t="shared" si="31"/>
        <v>0</v>
      </c>
      <c r="AG39" s="299">
        <f t="shared" si="31"/>
        <v>0</v>
      </c>
      <c r="AH39" s="299">
        <f t="shared" si="31"/>
        <v>0</v>
      </c>
      <c r="AI39" s="299">
        <f t="shared" si="31"/>
        <v>0</v>
      </c>
      <c r="AJ39" s="299">
        <f t="shared" si="31"/>
        <v>0</v>
      </c>
      <c r="AK39" s="299">
        <f t="shared" si="31"/>
        <v>0</v>
      </c>
      <c r="AL39" s="299">
        <f t="shared" si="31"/>
        <v>0</v>
      </c>
      <c r="AM39" s="299">
        <f t="shared" si="31"/>
        <v>0</v>
      </c>
      <c r="AN39" s="299">
        <f t="shared" si="31"/>
        <v>0</v>
      </c>
      <c r="AO39" s="299">
        <f t="shared" si="31"/>
        <v>0</v>
      </c>
      <c r="AP39" s="299">
        <f t="shared" si="31"/>
        <v>0</v>
      </c>
      <c r="AQ39" s="299">
        <f t="shared" si="31"/>
        <v>0</v>
      </c>
      <c r="AR39" s="299">
        <f t="shared" si="31"/>
        <v>0</v>
      </c>
      <c r="AS39" s="299">
        <f t="shared" si="31"/>
        <v>0</v>
      </c>
      <c r="AT39" s="299">
        <f t="shared" si="31"/>
        <v>0</v>
      </c>
      <c r="AU39" s="299">
        <f t="shared" si="31"/>
        <v>0</v>
      </c>
      <c r="AV39" s="299">
        <f t="shared" si="31"/>
        <v>0</v>
      </c>
      <c r="AW39" s="299">
        <f t="shared" si="31"/>
        <v>0</v>
      </c>
      <c r="AX39" s="299">
        <f t="shared" si="31"/>
        <v>0</v>
      </c>
      <c r="AY39" s="299">
        <f t="shared" si="31"/>
        <v>0</v>
      </c>
      <c r="AZ39" s="299">
        <f t="shared" si="31"/>
        <v>0</v>
      </c>
      <c r="BA39" s="299">
        <f t="shared" si="31"/>
        <v>0</v>
      </c>
      <c r="BB39" s="299">
        <f t="shared" si="31"/>
        <v>0</v>
      </c>
      <c r="BC39" s="299">
        <f t="shared" si="31"/>
        <v>0</v>
      </c>
      <c r="BD39" s="299">
        <f t="shared" si="31"/>
        <v>0</v>
      </c>
      <c r="BE39" s="299">
        <f t="shared" si="31"/>
        <v>0</v>
      </c>
      <c r="BF39" s="299">
        <f t="shared" si="31"/>
        <v>0</v>
      </c>
      <c r="BG39" s="299">
        <f t="shared" si="31"/>
        <v>0</v>
      </c>
      <c r="BH39" s="299">
        <f t="shared" si="31"/>
        <v>0</v>
      </c>
      <c r="BI39" s="299">
        <f t="shared" si="31"/>
        <v>0</v>
      </c>
      <c r="BJ39" s="299">
        <f t="shared" ref="BJ39:CO39" si="32">SUM(BJ13:BJ31)</f>
        <v>0</v>
      </c>
      <c r="BK39" s="299">
        <f t="shared" si="32"/>
        <v>0</v>
      </c>
      <c r="BL39" s="299">
        <f t="shared" si="32"/>
        <v>0</v>
      </c>
      <c r="BM39" s="299">
        <f t="shared" si="32"/>
        <v>0</v>
      </c>
      <c r="BN39" s="299">
        <f t="shared" si="32"/>
        <v>0</v>
      </c>
      <c r="BO39" s="299">
        <f t="shared" si="32"/>
        <v>0</v>
      </c>
      <c r="BP39" s="299">
        <f t="shared" si="32"/>
        <v>0</v>
      </c>
      <c r="BQ39" s="299">
        <f t="shared" si="32"/>
        <v>0</v>
      </c>
      <c r="BR39" s="299">
        <f t="shared" si="32"/>
        <v>0</v>
      </c>
      <c r="BS39" s="299">
        <f t="shared" si="32"/>
        <v>0</v>
      </c>
      <c r="BT39" s="299">
        <f t="shared" si="32"/>
        <v>0</v>
      </c>
      <c r="BU39" s="299">
        <f t="shared" si="32"/>
        <v>0</v>
      </c>
      <c r="BV39" s="299">
        <f t="shared" si="32"/>
        <v>0</v>
      </c>
      <c r="BW39" s="299">
        <f t="shared" si="32"/>
        <v>0</v>
      </c>
      <c r="BX39" s="299">
        <f t="shared" si="32"/>
        <v>0</v>
      </c>
      <c r="BY39" s="299">
        <f t="shared" si="32"/>
        <v>0</v>
      </c>
      <c r="BZ39" s="299">
        <f t="shared" si="32"/>
        <v>0</v>
      </c>
      <c r="CA39" s="299">
        <f t="shared" si="32"/>
        <v>0</v>
      </c>
      <c r="CB39" s="299">
        <f t="shared" si="32"/>
        <v>0</v>
      </c>
      <c r="CC39" s="299">
        <f t="shared" si="32"/>
        <v>0</v>
      </c>
      <c r="CD39" s="299">
        <f t="shared" si="32"/>
        <v>0</v>
      </c>
      <c r="CE39" s="299">
        <f t="shared" si="32"/>
        <v>0</v>
      </c>
      <c r="CF39" s="299">
        <f t="shared" si="32"/>
        <v>0</v>
      </c>
      <c r="CG39" s="299">
        <f t="shared" si="32"/>
        <v>0</v>
      </c>
      <c r="CH39" s="299">
        <f t="shared" si="32"/>
        <v>0</v>
      </c>
      <c r="CI39" s="299">
        <f t="shared" si="32"/>
        <v>0</v>
      </c>
      <c r="CJ39" s="299">
        <f t="shared" si="32"/>
        <v>0</v>
      </c>
      <c r="CK39" s="299">
        <f t="shared" si="32"/>
        <v>0</v>
      </c>
      <c r="CL39" s="299">
        <f t="shared" si="32"/>
        <v>0</v>
      </c>
      <c r="CM39" s="299">
        <f t="shared" si="32"/>
        <v>0</v>
      </c>
      <c r="CN39" s="299">
        <f t="shared" si="32"/>
        <v>0</v>
      </c>
      <c r="CO39" s="299">
        <f t="shared" si="32"/>
        <v>0</v>
      </c>
      <c r="CP39" s="299">
        <f t="shared" ref="CP39:DU39" si="33">SUM(CP13:CP31)</f>
        <v>0</v>
      </c>
      <c r="CQ39" s="299">
        <f t="shared" si="33"/>
        <v>0</v>
      </c>
      <c r="CR39" s="299">
        <f t="shared" si="33"/>
        <v>0</v>
      </c>
      <c r="CS39" s="299">
        <f t="shared" si="33"/>
        <v>0</v>
      </c>
      <c r="CT39" s="299">
        <f t="shared" si="33"/>
        <v>0</v>
      </c>
      <c r="CU39" s="299">
        <f t="shared" si="33"/>
        <v>0</v>
      </c>
      <c r="CV39" s="299">
        <f t="shared" si="33"/>
        <v>0</v>
      </c>
      <c r="CW39" s="299">
        <f t="shared" si="33"/>
        <v>0</v>
      </c>
      <c r="CX39" s="299">
        <f t="shared" si="33"/>
        <v>0</v>
      </c>
      <c r="CY39" s="299">
        <f t="shared" si="33"/>
        <v>0</v>
      </c>
      <c r="CZ39" s="299">
        <f t="shared" si="33"/>
        <v>0</v>
      </c>
      <c r="DA39" s="299">
        <f t="shared" si="33"/>
        <v>0</v>
      </c>
      <c r="DB39" s="299">
        <f t="shared" si="33"/>
        <v>0</v>
      </c>
      <c r="DC39" s="299">
        <f t="shared" si="33"/>
        <v>0</v>
      </c>
      <c r="DD39" s="299">
        <f t="shared" si="33"/>
        <v>0</v>
      </c>
      <c r="DE39" s="299">
        <f t="shared" si="33"/>
        <v>0</v>
      </c>
      <c r="DF39" s="299">
        <f t="shared" si="33"/>
        <v>0</v>
      </c>
      <c r="DG39" s="299">
        <f t="shared" si="33"/>
        <v>0</v>
      </c>
      <c r="DH39" s="299">
        <f t="shared" si="33"/>
        <v>0</v>
      </c>
      <c r="DI39" s="299">
        <f t="shared" si="33"/>
        <v>0</v>
      </c>
      <c r="DJ39" s="299">
        <f t="shared" si="33"/>
        <v>0</v>
      </c>
      <c r="DK39" s="299">
        <f t="shared" si="33"/>
        <v>0</v>
      </c>
      <c r="DL39" s="299">
        <f t="shared" si="33"/>
        <v>0</v>
      </c>
      <c r="DM39" s="299">
        <f t="shared" si="33"/>
        <v>0</v>
      </c>
      <c r="DN39" s="299">
        <f t="shared" si="33"/>
        <v>0</v>
      </c>
      <c r="DO39" s="299">
        <f t="shared" si="33"/>
        <v>0</v>
      </c>
      <c r="DP39" s="299">
        <f t="shared" si="33"/>
        <v>0</v>
      </c>
      <c r="DQ39" s="299">
        <f t="shared" si="33"/>
        <v>0</v>
      </c>
      <c r="DR39" s="299">
        <f t="shared" si="33"/>
        <v>0</v>
      </c>
      <c r="DS39" s="299">
        <f t="shared" si="33"/>
        <v>0</v>
      </c>
      <c r="DT39" s="299">
        <f t="shared" si="33"/>
        <v>0</v>
      </c>
      <c r="DU39" s="299">
        <f t="shared" si="33"/>
        <v>0</v>
      </c>
      <c r="DV39" s="299">
        <f t="shared" ref="DV39:FA39" si="34">SUM(DV13:DV31)</f>
        <v>0</v>
      </c>
      <c r="DW39" s="299">
        <f t="shared" si="34"/>
        <v>0</v>
      </c>
      <c r="DX39" s="299">
        <f t="shared" si="34"/>
        <v>0</v>
      </c>
      <c r="DY39" s="299">
        <f t="shared" si="34"/>
        <v>0</v>
      </c>
      <c r="DZ39" s="299">
        <f t="shared" si="34"/>
        <v>0</v>
      </c>
      <c r="EA39" s="299">
        <f t="shared" si="34"/>
        <v>0</v>
      </c>
      <c r="EB39" s="299">
        <f t="shared" si="34"/>
        <v>0</v>
      </c>
      <c r="EC39" s="299">
        <f t="shared" si="34"/>
        <v>0</v>
      </c>
      <c r="ED39" s="299">
        <f t="shared" si="34"/>
        <v>0</v>
      </c>
      <c r="EE39" s="299">
        <f t="shared" si="34"/>
        <v>0</v>
      </c>
      <c r="EF39" s="299">
        <f t="shared" si="34"/>
        <v>0</v>
      </c>
      <c r="EG39" s="299">
        <f t="shared" si="34"/>
        <v>0</v>
      </c>
      <c r="EH39" s="299">
        <f t="shared" si="34"/>
        <v>0</v>
      </c>
      <c r="EI39" s="299">
        <f t="shared" si="34"/>
        <v>0</v>
      </c>
      <c r="EJ39" s="299">
        <f t="shared" si="34"/>
        <v>0</v>
      </c>
      <c r="EK39" s="299">
        <f t="shared" si="34"/>
        <v>0</v>
      </c>
      <c r="EL39" s="299">
        <f t="shared" si="34"/>
        <v>0</v>
      </c>
      <c r="EM39" s="299">
        <f t="shared" si="34"/>
        <v>0</v>
      </c>
      <c r="EN39" s="299">
        <f t="shared" si="34"/>
        <v>0</v>
      </c>
      <c r="EO39" s="299">
        <f t="shared" si="34"/>
        <v>0</v>
      </c>
      <c r="EP39" s="299">
        <f t="shared" si="34"/>
        <v>0</v>
      </c>
      <c r="EQ39" s="299">
        <f t="shared" si="34"/>
        <v>0</v>
      </c>
      <c r="ER39" s="299">
        <f t="shared" si="34"/>
        <v>0</v>
      </c>
      <c r="ES39" s="299">
        <f t="shared" si="34"/>
        <v>0</v>
      </c>
      <c r="ET39" s="299">
        <f t="shared" si="34"/>
        <v>0</v>
      </c>
      <c r="EU39" s="299">
        <f t="shared" si="34"/>
        <v>0</v>
      </c>
      <c r="EV39" s="299">
        <f t="shared" si="34"/>
        <v>0</v>
      </c>
      <c r="EW39" s="299">
        <f t="shared" si="34"/>
        <v>0</v>
      </c>
      <c r="EX39" s="299">
        <f t="shared" si="34"/>
        <v>0</v>
      </c>
      <c r="EY39" s="299">
        <f t="shared" si="34"/>
        <v>0</v>
      </c>
      <c r="EZ39" s="299">
        <f t="shared" si="34"/>
        <v>0</v>
      </c>
      <c r="FA39" s="299">
        <f t="shared" si="34"/>
        <v>0</v>
      </c>
      <c r="FB39" s="299">
        <f t="shared" ref="FB39:GG39" si="35">SUM(FB13:FB31)</f>
        <v>0</v>
      </c>
      <c r="FC39" s="299">
        <f t="shared" si="35"/>
        <v>0</v>
      </c>
      <c r="FD39" s="299">
        <f t="shared" si="35"/>
        <v>0</v>
      </c>
      <c r="FE39" s="299">
        <f t="shared" si="35"/>
        <v>0</v>
      </c>
      <c r="FF39" s="299">
        <f t="shared" si="35"/>
        <v>0</v>
      </c>
      <c r="FG39" s="299">
        <f t="shared" si="35"/>
        <v>0</v>
      </c>
      <c r="FH39" s="299">
        <f t="shared" si="35"/>
        <v>0</v>
      </c>
      <c r="FI39" s="299">
        <f t="shared" si="35"/>
        <v>0</v>
      </c>
      <c r="FJ39" s="299">
        <f t="shared" si="35"/>
        <v>0</v>
      </c>
      <c r="FK39" s="299">
        <f t="shared" si="35"/>
        <v>0</v>
      </c>
      <c r="FL39" s="299">
        <f t="shared" si="35"/>
        <v>0</v>
      </c>
      <c r="FM39" s="299">
        <f t="shared" si="35"/>
        <v>0</v>
      </c>
      <c r="FN39" s="299">
        <f t="shared" si="35"/>
        <v>0</v>
      </c>
      <c r="FO39" s="299">
        <f t="shared" si="35"/>
        <v>0</v>
      </c>
      <c r="FP39" s="299">
        <f t="shared" si="35"/>
        <v>0</v>
      </c>
      <c r="FQ39" s="299">
        <f t="shared" si="35"/>
        <v>0</v>
      </c>
      <c r="FR39" s="299">
        <f t="shared" si="35"/>
        <v>0</v>
      </c>
      <c r="FS39" s="299">
        <f t="shared" si="35"/>
        <v>0</v>
      </c>
      <c r="FT39" s="299">
        <f t="shared" si="35"/>
        <v>0</v>
      </c>
      <c r="FU39" s="299">
        <f t="shared" si="35"/>
        <v>0</v>
      </c>
      <c r="FV39" s="299">
        <f t="shared" si="35"/>
        <v>0</v>
      </c>
      <c r="FW39" s="299">
        <f t="shared" si="35"/>
        <v>0</v>
      </c>
      <c r="FX39" s="299">
        <f t="shared" si="35"/>
        <v>0</v>
      </c>
      <c r="FY39" s="299">
        <f t="shared" si="35"/>
        <v>0</v>
      </c>
      <c r="FZ39" s="299">
        <f t="shared" si="35"/>
        <v>0</v>
      </c>
      <c r="GA39" s="299">
        <f t="shared" si="35"/>
        <v>0</v>
      </c>
      <c r="GB39" s="299">
        <f t="shared" si="35"/>
        <v>0</v>
      </c>
      <c r="GC39" s="299">
        <f t="shared" si="35"/>
        <v>0</v>
      </c>
      <c r="GD39" s="299">
        <f t="shared" si="35"/>
        <v>0</v>
      </c>
      <c r="GE39" s="299">
        <f t="shared" si="35"/>
        <v>0</v>
      </c>
      <c r="GF39" s="299">
        <f t="shared" si="35"/>
        <v>0</v>
      </c>
      <c r="GG39" s="299">
        <f t="shared" si="35"/>
        <v>0</v>
      </c>
      <c r="GH39" s="299">
        <f t="shared" ref="GH39:HA39" si="36">SUM(GH13:GH31)</f>
        <v>0</v>
      </c>
      <c r="GI39" s="299">
        <f t="shared" si="36"/>
        <v>0</v>
      </c>
      <c r="GJ39" s="299">
        <f t="shared" si="36"/>
        <v>0</v>
      </c>
      <c r="GK39" s="299">
        <f t="shared" si="36"/>
        <v>0</v>
      </c>
      <c r="GL39" s="299">
        <f t="shared" si="36"/>
        <v>0</v>
      </c>
      <c r="GM39" s="299">
        <f t="shared" si="36"/>
        <v>0</v>
      </c>
      <c r="GN39" s="299">
        <f t="shared" si="36"/>
        <v>0</v>
      </c>
      <c r="GO39" s="299">
        <f t="shared" si="36"/>
        <v>0</v>
      </c>
      <c r="GP39" s="299">
        <f t="shared" si="36"/>
        <v>0</v>
      </c>
      <c r="GQ39" s="299">
        <f t="shared" si="36"/>
        <v>0</v>
      </c>
      <c r="GR39" s="299">
        <f t="shared" si="36"/>
        <v>0</v>
      </c>
      <c r="GS39" s="299">
        <f t="shared" si="36"/>
        <v>0</v>
      </c>
      <c r="GT39" s="299">
        <f t="shared" si="36"/>
        <v>0</v>
      </c>
      <c r="GU39" s="299">
        <f t="shared" si="36"/>
        <v>0</v>
      </c>
      <c r="GV39" s="299">
        <f t="shared" si="36"/>
        <v>0</v>
      </c>
      <c r="GW39" s="299">
        <f t="shared" si="36"/>
        <v>0</v>
      </c>
      <c r="GX39" s="299">
        <f t="shared" si="36"/>
        <v>0</v>
      </c>
      <c r="GY39" s="299">
        <f t="shared" si="36"/>
        <v>0</v>
      </c>
      <c r="GZ39" s="299">
        <f t="shared" si="36"/>
        <v>0</v>
      </c>
      <c r="HA39" s="299">
        <f t="shared" si="36"/>
        <v>0</v>
      </c>
    </row>
    <row r="40" spans="1:209" s="245" customFormat="1" x14ac:dyDescent="0.2">
      <c r="A40" s="19"/>
      <c r="C40" s="246"/>
      <c r="F40" s="248"/>
      <c r="G40" s="248"/>
      <c r="H40" s="280"/>
      <c r="I40" s="280"/>
      <c r="J40" s="280"/>
      <c r="K40" s="280"/>
      <c r="L40" s="280"/>
      <c r="M40" s="19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D40" s="244"/>
      <c r="AE40" s="244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302"/>
      <c r="BY40" s="302"/>
      <c r="BZ40" s="302"/>
      <c r="CA40" s="302"/>
      <c r="CB40" s="302"/>
      <c r="CC40" s="302"/>
      <c r="CD40" s="302"/>
      <c r="CE40" s="302"/>
      <c r="CF40" s="302"/>
      <c r="CG40" s="302"/>
      <c r="CH40" s="302"/>
      <c r="CI40" s="302"/>
      <c r="CJ40" s="302"/>
      <c r="CK40" s="302"/>
      <c r="CL40" s="302"/>
      <c r="CM40" s="302"/>
      <c r="CN40" s="302"/>
      <c r="CO40" s="302"/>
      <c r="CP40" s="302"/>
      <c r="CQ40" s="302"/>
      <c r="CR40" s="302"/>
      <c r="CS40" s="302"/>
      <c r="CT40" s="302"/>
      <c r="CU40" s="302"/>
      <c r="CV40" s="302"/>
      <c r="CW40" s="302"/>
      <c r="CX40" s="302"/>
      <c r="CY40" s="302"/>
      <c r="CZ40" s="302"/>
      <c r="DA40" s="302"/>
      <c r="DB40" s="302"/>
      <c r="DC40" s="302"/>
      <c r="DD40" s="302"/>
      <c r="DE40" s="302"/>
      <c r="DF40" s="302"/>
      <c r="DG40" s="302"/>
      <c r="DH40" s="302"/>
      <c r="DI40" s="302"/>
      <c r="DJ40" s="302"/>
      <c r="DK40" s="302"/>
      <c r="DL40" s="302"/>
      <c r="DM40" s="302"/>
      <c r="DN40" s="302"/>
      <c r="DO40" s="302"/>
      <c r="DP40" s="302"/>
      <c r="DQ40" s="302"/>
      <c r="DR40" s="302"/>
      <c r="DS40" s="302"/>
      <c r="DT40" s="302"/>
      <c r="DU40" s="302"/>
      <c r="DV40" s="302"/>
      <c r="DW40" s="302"/>
      <c r="DX40" s="302"/>
      <c r="DY40" s="302"/>
      <c r="DZ40" s="302"/>
      <c r="EA40" s="302"/>
      <c r="EB40" s="302"/>
      <c r="EC40" s="302"/>
      <c r="ED40" s="302"/>
      <c r="EE40" s="302"/>
      <c r="EF40" s="302"/>
      <c r="EG40" s="302"/>
      <c r="EH40" s="302"/>
      <c r="EI40" s="302"/>
      <c r="EJ40" s="302"/>
      <c r="EK40" s="302"/>
      <c r="EL40" s="302"/>
      <c r="EM40" s="302"/>
      <c r="EN40" s="302"/>
      <c r="EO40" s="302"/>
      <c r="EP40" s="302"/>
      <c r="EQ40" s="302"/>
      <c r="ER40" s="302"/>
      <c r="ES40" s="302"/>
      <c r="ET40" s="302"/>
      <c r="EU40" s="302"/>
      <c r="EV40" s="302"/>
      <c r="EW40" s="302"/>
      <c r="EX40" s="302"/>
      <c r="EY40" s="302"/>
      <c r="EZ40" s="302"/>
      <c r="FA40" s="302"/>
      <c r="FB40" s="302"/>
      <c r="FC40" s="302"/>
      <c r="FD40" s="302"/>
      <c r="FE40" s="302"/>
      <c r="FF40" s="302"/>
      <c r="FG40" s="302"/>
      <c r="FH40" s="302"/>
      <c r="FI40" s="302"/>
      <c r="FJ40" s="302"/>
      <c r="FK40" s="302"/>
      <c r="FL40" s="302"/>
      <c r="FM40" s="302"/>
      <c r="FN40" s="302"/>
      <c r="FO40" s="302"/>
      <c r="FP40" s="302"/>
      <c r="FQ40" s="302"/>
      <c r="FR40" s="302"/>
      <c r="FS40" s="302"/>
      <c r="FT40" s="302"/>
      <c r="FU40" s="302"/>
      <c r="FV40" s="302"/>
      <c r="FW40" s="302"/>
      <c r="FX40" s="302"/>
      <c r="FY40" s="302"/>
      <c r="FZ40" s="302"/>
      <c r="GA40" s="302"/>
      <c r="GB40" s="302"/>
      <c r="GC40" s="302"/>
      <c r="GD40" s="302"/>
      <c r="GE40" s="302"/>
      <c r="GF40" s="302"/>
      <c r="GG40" s="302"/>
      <c r="GH40" s="302"/>
      <c r="GI40" s="302"/>
      <c r="GJ40" s="302"/>
      <c r="GK40" s="302"/>
      <c r="GL40" s="302"/>
      <c r="GM40" s="302"/>
      <c r="GN40" s="302"/>
      <c r="GO40" s="302"/>
      <c r="GP40" s="302"/>
      <c r="GQ40" s="302"/>
      <c r="GR40" s="302"/>
      <c r="GS40" s="302"/>
      <c r="GT40" s="302"/>
      <c r="GU40" s="302"/>
      <c r="GV40" s="302"/>
      <c r="GW40" s="302"/>
      <c r="GX40" s="302"/>
      <c r="GY40" s="302"/>
      <c r="GZ40" s="302"/>
      <c r="HA40" s="302"/>
    </row>
    <row r="41" spans="1:209" hidden="1" x14ac:dyDescent="0.2">
      <c r="A41" s="245"/>
      <c r="C41" s="283" t="s">
        <v>325</v>
      </c>
      <c r="D41" s="284"/>
      <c r="E41" s="284"/>
      <c r="F41" s="284"/>
      <c r="G41" s="284"/>
      <c r="H41" s="285"/>
      <c r="I41" s="285"/>
      <c r="J41" s="285"/>
      <c r="K41" s="285"/>
      <c r="L41" s="285"/>
      <c r="N41" s="286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D41" s="304" t="s">
        <v>325</v>
      </c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304"/>
      <c r="BX41" s="304"/>
      <c r="BY41" s="304"/>
      <c r="BZ41" s="304"/>
      <c r="CA41" s="304"/>
      <c r="CB41" s="304"/>
      <c r="CC41" s="304"/>
      <c r="CD41" s="304"/>
      <c r="CE41" s="304"/>
      <c r="CF41" s="304"/>
      <c r="CG41" s="304"/>
      <c r="CH41" s="304"/>
      <c r="CI41" s="304"/>
      <c r="CJ41" s="304"/>
      <c r="CK41" s="304"/>
      <c r="CL41" s="304"/>
      <c r="CM41" s="304"/>
      <c r="CN41" s="304"/>
      <c r="CO41" s="304"/>
      <c r="CP41" s="304"/>
      <c r="CQ41" s="304"/>
      <c r="CR41" s="304"/>
      <c r="CS41" s="304"/>
      <c r="CT41" s="304"/>
      <c r="CU41" s="304"/>
      <c r="CV41" s="304"/>
      <c r="CW41" s="304"/>
      <c r="CX41" s="304"/>
      <c r="CY41" s="304"/>
      <c r="CZ41" s="304"/>
      <c r="DA41" s="304"/>
      <c r="DB41" s="304"/>
      <c r="DC41" s="304"/>
      <c r="DD41" s="304"/>
      <c r="DE41" s="304"/>
      <c r="DF41" s="304"/>
      <c r="DG41" s="304"/>
      <c r="DH41" s="304"/>
      <c r="DI41" s="304"/>
      <c r="DJ41" s="304"/>
      <c r="DK41" s="304"/>
      <c r="DL41" s="304"/>
      <c r="DM41" s="304"/>
      <c r="DN41" s="304"/>
      <c r="DO41" s="304"/>
      <c r="DP41" s="304"/>
      <c r="DQ41" s="304"/>
      <c r="DR41" s="304"/>
      <c r="DS41" s="304"/>
      <c r="DT41" s="304"/>
      <c r="DU41" s="304"/>
      <c r="DV41" s="304"/>
      <c r="DW41" s="304"/>
      <c r="DX41" s="304"/>
      <c r="DY41" s="304"/>
      <c r="DZ41" s="304"/>
      <c r="EA41" s="304"/>
      <c r="EB41" s="304"/>
      <c r="EC41" s="304"/>
      <c r="ED41" s="304"/>
      <c r="EE41" s="304"/>
      <c r="EF41" s="304"/>
      <c r="EG41" s="304"/>
      <c r="EH41" s="304"/>
      <c r="EI41" s="304"/>
      <c r="EJ41" s="304"/>
      <c r="EK41" s="304"/>
      <c r="EL41" s="304"/>
      <c r="EM41" s="304"/>
      <c r="EN41" s="304"/>
      <c r="EO41" s="304"/>
      <c r="EP41" s="304"/>
      <c r="EQ41" s="304"/>
      <c r="ER41" s="304"/>
      <c r="ES41" s="304"/>
      <c r="ET41" s="304"/>
      <c r="EU41" s="304"/>
      <c r="EV41" s="304"/>
      <c r="EW41" s="304"/>
      <c r="EX41" s="304"/>
      <c r="EY41" s="304"/>
      <c r="EZ41" s="304"/>
      <c r="FA41" s="304"/>
      <c r="FB41" s="304"/>
      <c r="FC41" s="304"/>
      <c r="FD41" s="304"/>
      <c r="FE41" s="304"/>
      <c r="FF41" s="304"/>
      <c r="FG41" s="304"/>
      <c r="FH41" s="304"/>
      <c r="FI41" s="304"/>
      <c r="FJ41" s="304"/>
      <c r="FK41" s="304"/>
      <c r="FL41" s="304"/>
      <c r="FM41" s="304"/>
      <c r="FN41" s="304"/>
      <c r="FO41" s="304"/>
      <c r="FP41" s="304"/>
      <c r="FQ41" s="304"/>
      <c r="FR41" s="304"/>
      <c r="FS41" s="304"/>
      <c r="FT41" s="304"/>
      <c r="FU41" s="304"/>
      <c r="FV41" s="304"/>
      <c r="FW41" s="304"/>
      <c r="FX41" s="304"/>
      <c r="FY41" s="304"/>
      <c r="FZ41" s="304"/>
      <c r="GA41" s="304"/>
      <c r="GB41" s="304"/>
      <c r="GC41" s="304"/>
      <c r="GD41" s="304"/>
      <c r="GE41" s="304"/>
      <c r="GF41" s="304"/>
      <c r="GG41" s="304"/>
      <c r="GH41" s="304"/>
      <c r="GI41" s="304"/>
      <c r="GJ41" s="304"/>
      <c r="GK41" s="304"/>
      <c r="GL41" s="304"/>
      <c r="GM41" s="304"/>
      <c r="GN41" s="304"/>
      <c r="GO41" s="304"/>
      <c r="GP41" s="304"/>
      <c r="GQ41" s="304"/>
      <c r="GR41" s="304"/>
      <c r="GS41" s="304"/>
      <c r="GT41" s="304"/>
      <c r="GU41" s="304"/>
      <c r="GV41" s="304"/>
      <c r="GW41" s="304"/>
      <c r="GX41" s="304"/>
      <c r="GY41" s="304"/>
      <c r="GZ41" s="304"/>
      <c r="HA41" s="304"/>
    </row>
    <row r="42" spans="1:209" hidden="1" x14ac:dyDescent="0.2">
      <c r="A42" s="245"/>
      <c r="C42" s="256">
        <f t="shared" ref="C42:F56" si="37">C17</f>
        <v>1</v>
      </c>
      <c r="D42" s="249" t="str">
        <f t="shared" si="37"/>
        <v>Developer - Cash Equity</v>
      </c>
      <c r="E42" s="250" t="str">
        <f t="shared" si="37"/>
        <v>Equity</v>
      </c>
      <c r="F42" s="237">
        <f t="shared" si="37"/>
        <v>0</v>
      </c>
      <c r="G42" s="237"/>
      <c r="H42" s="282"/>
      <c r="I42" s="282"/>
      <c r="J42" s="282"/>
      <c r="K42" s="282"/>
      <c r="L42" s="282"/>
      <c r="N42" s="263">
        <f>MAX(0,$F17-SUM($M17:N17))</f>
        <v>0</v>
      </c>
      <c r="O42" s="263">
        <f>MAX(0,$F17-SUM($M17:O17))</f>
        <v>0</v>
      </c>
      <c r="P42" s="263">
        <f>MAX(0,$F17-SUM($M17:P17))</f>
        <v>0</v>
      </c>
      <c r="Q42" s="263">
        <f>MAX(0,$F17-SUM($M17:Q17))</f>
        <v>0</v>
      </c>
      <c r="R42" s="263">
        <f>MAX(0,$F17-SUM($M17:R17))</f>
        <v>0</v>
      </c>
      <c r="S42" s="263">
        <f>MAX(0,$F17-SUM($M17:S17))</f>
        <v>0</v>
      </c>
      <c r="T42" s="263">
        <f>MAX(0,$F17-SUM($M17:T17))</f>
        <v>0</v>
      </c>
      <c r="U42" s="263">
        <f>MAX(0,$F17-SUM($M17:U17))</f>
        <v>0</v>
      </c>
      <c r="V42" s="263">
        <f>MAX(0,$F17-SUM($M17:V17))</f>
        <v>0</v>
      </c>
      <c r="W42" s="263">
        <f>MAX(0,$F17-SUM($M17:W17))</f>
        <v>0</v>
      </c>
      <c r="X42" s="263">
        <f>MAX(0,$F17-SUM($M17:X17))</f>
        <v>0</v>
      </c>
      <c r="Y42" s="263">
        <f>MAX(0,$F17-SUM($M17:Y17))</f>
        <v>0</v>
      </c>
      <c r="Z42" s="263">
        <f>MAX(0,$F17-SUM($M17:Z17))</f>
        <v>0</v>
      </c>
      <c r="AA42" s="263">
        <f>MAX(0,$F17-SUM($M17:AA17))</f>
        <v>0</v>
      </c>
      <c r="AB42" s="263">
        <f>MAX(0,$F17-SUM($M17:AB17))</f>
        <v>0</v>
      </c>
      <c r="AD42" s="252">
        <f>MAX(0,$F17-SUM($AC17:AD17))</f>
        <v>0</v>
      </c>
      <c r="AE42" s="252">
        <f>MAX(0,$F17-SUM($AC17:AE17))</f>
        <v>0</v>
      </c>
      <c r="AF42" s="252">
        <f>MAX(0,$F17-SUM($AC17:AF17))</f>
        <v>0</v>
      </c>
      <c r="AG42" s="252">
        <f>MAX(0,$F17-SUM($AC17:AG17))</f>
        <v>0</v>
      </c>
      <c r="AH42" s="252">
        <f>MAX(0,$F17-SUM($AC17:AH17))</f>
        <v>0</v>
      </c>
      <c r="AI42" s="252">
        <f>MAX(0,$F17-SUM($AC17:AI17))</f>
        <v>0</v>
      </c>
      <c r="AJ42" s="252">
        <f>MAX(0,$F17-SUM($AC17:AJ17))</f>
        <v>0</v>
      </c>
      <c r="AK42" s="252">
        <f>MAX(0,$F17-SUM($AC17:AK17))</f>
        <v>0</v>
      </c>
      <c r="AL42" s="252">
        <f>MAX(0,$F17-SUM($AC17:AL17))</f>
        <v>0</v>
      </c>
      <c r="AM42" s="252">
        <f>MAX(0,$F17-SUM($AC17:AM17))</f>
        <v>0</v>
      </c>
      <c r="AN42" s="252">
        <f>MAX(0,$F17-SUM($AC17:AN17))</f>
        <v>0</v>
      </c>
      <c r="AO42" s="252">
        <f>MAX(0,$F17-SUM($AC17:AO17))</f>
        <v>0</v>
      </c>
      <c r="AP42" s="252">
        <f>MAX(0,$F17-SUM($AC17:AP17))</f>
        <v>0</v>
      </c>
      <c r="AQ42" s="252">
        <f>MAX(0,$F17-SUM($AC17:AQ17))</f>
        <v>0</v>
      </c>
      <c r="AR42" s="252">
        <f>MAX(0,$F17-SUM($AC17:AR17))</f>
        <v>0</v>
      </c>
      <c r="AS42" s="252">
        <f>MAX(0,$F17-SUM($AC17:AS17))</f>
        <v>0</v>
      </c>
      <c r="AT42" s="252">
        <f>MAX(0,$F17-SUM($AC17:AT17))</f>
        <v>0</v>
      </c>
      <c r="AU42" s="252">
        <f>MAX(0,$F17-SUM($AC17:AU17))</f>
        <v>0</v>
      </c>
      <c r="AV42" s="252">
        <f>MAX(0,$F17-SUM($AC17:AV17))</f>
        <v>0</v>
      </c>
      <c r="AW42" s="252">
        <f>MAX(0,$F17-SUM($AC17:AW17))</f>
        <v>0</v>
      </c>
      <c r="AX42" s="252">
        <f>MAX(0,$F17-SUM($AC17:AX17))</f>
        <v>0</v>
      </c>
      <c r="AY42" s="252">
        <f>MAX(0,$F17-SUM($AC17:AY17))</f>
        <v>0</v>
      </c>
      <c r="AZ42" s="252">
        <f>MAX(0,$F17-SUM($AC17:AZ17))</f>
        <v>0</v>
      </c>
      <c r="BA42" s="252">
        <f>MAX(0,$F17-SUM($AC17:BA17))</f>
        <v>0</v>
      </c>
      <c r="BB42" s="252">
        <f>MAX(0,$F17-SUM($AC17:BB17))</f>
        <v>0</v>
      </c>
      <c r="BC42" s="252">
        <f>MAX(0,$F17-SUM($AC17:BC17))</f>
        <v>0</v>
      </c>
      <c r="BD42" s="252">
        <f>MAX(0,$F17-SUM($AC17:BD17))</f>
        <v>0</v>
      </c>
      <c r="BE42" s="252">
        <f>MAX(0,$F17-SUM($AC17:BE17))</f>
        <v>0</v>
      </c>
      <c r="BF42" s="252">
        <f>MAX(0,$F17-SUM($AC17:BF17))</f>
        <v>0</v>
      </c>
      <c r="BG42" s="252">
        <f>MAX(0,$F17-SUM($AC17:BG17))</f>
        <v>0</v>
      </c>
      <c r="BH42" s="252">
        <f>MAX(0,$F17-SUM($AC17:BH17))</f>
        <v>0</v>
      </c>
      <c r="BI42" s="252">
        <f>MAX(0,$F17-SUM($AC17:BI17))</f>
        <v>0</v>
      </c>
      <c r="BJ42" s="252">
        <f>MAX(0,$F17-SUM($AC17:BJ17))</f>
        <v>0</v>
      </c>
      <c r="BK42" s="252">
        <f>MAX(0,$F17-SUM($AC17:BK17))</f>
        <v>0</v>
      </c>
      <c r="BL42" s="252">
        <f>MAX(0,$F17-SUM($AC17:BL17))</f>
        <v>0</v>
      </c>
      <c r="BM42" s="252">
        <f>MAX(0,$F17-SUM($AC17:BM17))</f>
        <v>0</v>
      </c>
      <c r="BN42" s="252">
        <f>MAX(0,$F17-SUM($AC17:BN17))</f>
        <v>0</v>
      </c>
      <c r="BO42" s="252">
        <f>MAX(0,$F17-SUM($AC17:BO17))</f>
        <v>0</v>
      </c>
      <c r="BP42" s="252">
        <f>MAX(0,$F17-SUM($AC17:BP17))</f>
        <v>0</v>
      </c>
      <c r="BQ42" s="252">
        <f>MAX(0,$F17-SUM($AC17:BQ17))</f>
        <v>0</v>
      </c>
      <c r="BR42" s="252">
        <f>MAX(0,$F17-SUM($AC17:BR17))</f>
        <v>0</v>
      </c>
      <c r="BS42" s="252">
        <f>MAX(0,$F17-SUM($AC17:BS17))</f>
        <v>0</v>
      </c>
      <c r="BT42" s="252">
        <f>MAX(0,$F17-SUM($AC17:BT17))</f>
        <v>0</v>
      </c>
      <c r="BU42" s="252">
        <f>MAX(0,$F17-SUM($AC17:BU17))</f>
        <v>0</v>
      </c>
      <c r="BV42" s="252">
        <f>MAX(0,$F17-SUM($AC17:BV17))</f>
        <v>0</v>
      </c>
      <c r="BW42" s="252">
        <f>MAX(0,$F17-SUM($AC17:BW17))</f>
        <v>0</v>
      </c>
      <c r="BX42" s="252">
        <f>MAX(0,$F17-SUM($AC17:BX17))</f>
        <v>0</v>
      </c>
      <c r="BY42" s="252">
        <f>MAX(0,$F17-SUM($AC17:BY17))</f>
        <v>0</v>
      </c>
      <c r="BZ42" s="252">
        <f>MAX(0,$F17-SUM($AC17:BZ17))</f>
        <v>0</v>
      </c>
      <c r="CA42" s="252">
        <f>MAX(0,$F17-SUM($AC17:CA17))</f>
        <v>0</v>
      </c>
      <c r="CB42" s="252">
        <f>MAX(0,$F17-SUM($AC17:CB17))</f>
        <v>0</v>
      </c>
      <c r="CC42" s="252">
        <f>MAX(0,$F17-SUM($AC17:CC17))</f>
        <v>0</v>
      </c>
      <c r="CD42" s="252">
        <f>MAX(0,$F17-SUM($AC17:CD17))</f>
        <v>0</v>
      </c>
      <c r="CE42" s="252">
        <f>MAX(0,$F17-SUM($AC17:CE17))</f>
        <v>0</v>
      </c>
      <c r="CF42" s="252">
        <f>MAX(0,$F17-SUM($AC17:CF17))</f>
        <v>0</v>
      </c>
      <c r="CG42" s="252">
        <f>MAX(0,$F17-SUM($AC17:CG17))</f>
        <v>0</v>
      </c>
      <c r="CH42" s="252">
        <f>MAX(0,$F17-SUM($AC17:CH17))</f>
        <v>0</v>
      </c>
      <c r="CI42" s="252">
        <f>MAX(0,$F17-SUM($AC17:CI17))</f>
        <v>0</v>
      </c>
      <c r="CJ42" s="252">
        <f>MAX(0,$F17-SUM($AC17:CJ17))</f>
        <v>0</v>
      </c>
      <c r="CK42" s="252">
        <f>MAX(0,$F17-SUM($AC17:CK17))</f>
        <v>0</v>
      </c>
      <c r="CL42" s="252">
        <f>MAX(0,$F17-SUM($AC17:CL17))</f>
        <v>0</v>
      </c>
      <c r="CM42" s="252">
        <f>MAX(0,$F17-SUM($AC17:CM17))</f>
        <v>0</v>
      </c>
      <c r="CN42" s="252">
        <f>MAX(0,$F17-SUM($AC17:CN17))</f>
        <v>0</v>
      </c>
      <c r="CO42" s="252">
        <f>MAX(0,$F17-SUM($AC17:CO17))</f>
        <v>0</v>
      </c>
      <c r="CP42" s="252">
        <f>MAX(0,$F17-SUM($AC17:CP17))</f>
        <v>0</v>
      </c>
      <c r="CQ42" s="252">
        <f>MAX(0,$F17-SUM($AC17:CQ17))</f>
        <v>0</v>
      </c>
      <c r="CR42" s="252">
        <f>MAX(0,$F17-SUM($AC17:CR17))</f>
        <v>0</v>
      </c>
      <c r="CS42" s="252">
        <f>MAX(0,$F17-SUM($AC17:CS17))</f>
        <v>0</v>
      </c>
      <c r="CT42" s="252">
        <f>MAX(0,$F17-SUM($AC17:CT17))</f>
        <v>0</v>
      </c>
      <c r="CU42" s="252">
        <f>MAX(0,$F17-SUM($AC17:CU17))</f>
        <v>0</v>
      </c>
      <c r="CV42" s="252">
        <f>MAX(0,$F17-SUM($AC17:CV17))</f>
        <v>0</v>
      </c>
      <c r="CW42" s="252">
        <f>MAX(0,$F17-SUM($AC17:CW17))</f>
        <v>0</v>
      </c>
      <c r="CX42" s="252">
        <f>MAX(0,$F17-SUM($AC17:CX17))</f>
        <v>0</v>
      </c>
      <c r="CY42" s="252">
        <f>MAX(0,$F17-SUM($AC17:CY17))</f>
        <v>0</v>
      </c>
      <c r="CZ42" s="252">
        <f>MAX(0,$F17-SUM($AC17:CZ17))</f>
        <v>0</v>
      </c>
      <c r="DA42" s="252">
        <f>MAX(0,$F17-SUM($AC17:DA17))</f>
        <v>0</v>
      </c>
      <c r="DB42" s="252">
        <f>MAX(0,$F17-SUM($AC17:DB17))</f>
        <v>0</v>
      </c>
      <c r="DC42" s="252">
        <f>MAX(0,$F17-SUM($AC17:DC17))</f>
        <v>0</v>
      </c>
      <c r="DD42" s="252">
        <f>MAX(0,$F17-SUM($AC17:DD17))</f>
        <v>0</v>
      </c>
      <c r="DE42" s="252">
        <f>MAX(0,$F17-SUM($AC17:DE17))</f>
        <v>0</v>
      </c>
      <c r="DF42" s="252">
        <f>MAX(0,$F17-SUM($AC17:DF17))</f>
        <v>0</v>
      </c>
      <c r="DG42" s="252">
        <f>MAX(0,$F17-SUM($AC17:DG17))</f>
        <v>0</v>
      </c>
      <c r="DH42" s="252">
        <f>MAX(0,$F17-SUM($AC17:DH17))</f>
        <v>0</v>
      </c>
      <c r="DI42" s="252">
        <f>MAX(0,$F17-SUM($AC17:DI17))</f>
        <v>0</v>
      </c>
      <c r="DJ42" s="252">
        <f>MAX(0,$F17-SUM($AC17:DJ17))</f>
        <v>0</v>
      </c>
      <c r="DK42" s="252">
        <f>MAX(0,$F17-SUM($AC17:DK17))</f>
        <v>0</v>
      </c>
      <c r="DL42" s="252">
        <f>MAX(0,$F17-SUM($AC17:DL17))</f>
        <v>0</v>
      </c>
      <c r="DM42" s="252">
        <f>MAX(0,$F17-SUM($AC17:DM17))</f>
        <v>0</v>
      </c>
      <c r="DN42" s="252">
        <f>MAX(0,$F17-SUM($AC17:DN17))</f>
        <v>0</v>
      </c>
      <c r="DO42" s="252">
        <f>MAX(0,$F17-SUM($AC17:DO17))</f>
        <v>0</v>
      </c>
      <c r="DP42" s="252">
        <f>MAX(0,$F17-SUM($AC17:DP17))</f>
        <v>0</v>
      </c>
      <c r="DQ42" s="252">
        <f>MAX(0,$F17-SUM($AC17:DQ17))</f>
        <v>0</v>
      </c>
      <c r="DR42" s="252">
        <f>MAX(0,$F17-SUM($AC17:DR17))</f>
        <v>0</v>
      </c>
      <c r="DS42" s="252">
        <f>MAX(0,$F17-SUM($AC17:DS17))</f>
        <v>0</v>
      </c>
      <c r="DT42" s="252">
        <f>MAX(0,$F17-SUM($AC17:DT17))</f>
        <v>0</v>
      </c>
      <c r="DU42" s="252">
        <f>MAX(0,$F17-SUM($AC17:DU17))</f>
        <v>0</v>
      </c>
      <c r="DV42" s="252">
        <f>MAX(0,$F17-SUM($AC17:DV17))</f>
        <v>0</v>
      </c>
      <c r="DW42" s="252">
        <f>MAX(0,$F17-SUM($AC17:DW17))</f>
        <v>0</v>
      </c>
      <c r="DX42" s="252">
        <f>MAX(0,$F17-SUM($AC17:DX17))</f>
        <v>0</v>
      </c>
      <c r="DY42" s="252">
        <f>MAX(0,$F17-SUM($AC17:DY17))</f>
        <v>0</v>
      </c>
      <c r="DZ42" s="252">
        <f>MAX(0,$F17-SUM($AC17:DZ17))</f>
        <v>0</v>
      </c>
      <c r="EA42" s="252">
        <f>MAX(0,$F17-SUM($AC17:EA17))</f>
        <v>0</v>
      </c>
      <c r="EB42" s="252">
        <f>MAX(0,$F17-SUM($AC17:EB17))</f>
        <v>0</v>
      </c>
      <c r="EC42" s="252">
        <f>MAX(0,$F17-SUM($AC17:EC17))</f>
        <v>0</v>
      </c>
      <c r="ED42" s="252">
        <f>MAX(0,$F17-SUM($AC17:ED17))</f>
        <v>0</v>
      </c>
      <c r="EE42" s="252">
        <f>MAX(0,$F17-SUM($AC17:EE17))</f>
        <v>0</v>
      </c>
      <c r="EF42" s="252">
        <f>MAX(0,$F17-SUM($AC17:EF17))</f>
        <v>0</v>
      </c>
      <c r="EG42" s="252">
        <f>MAX(0,$F17-SUM($AC17:EG17))</f>
        <v>0</v>
      </c>
      <c r="EH42" s="252">
        <f>MAX(0,$F17-SUM($AC17:EH17))</f>
        <v>0</v>
      </c>
      <c r="EI42" s="252">
        <f>MAX(0,$F17-SUM($AC17:EI17))</f>
        <v>0</v>
      </c>
      <c r="EJ42" s="252">
        <f>MAX(0,$F17-SUM($AC17:EJ17))</f>
        <v>0</v>
      </c>
      <c r="EK42" s="252">
        <f>MAX(0,$F17-SUM($AC17:EK17))</f>
        <v>0</v>
      </c>
      <c r="EL42" s="252">
        <f>MAX(0,$F17-SUM($AC17:EL17))</f>
        <v>0</v>
      </c>
      <c r="EM42" s="252">
        <f>MAX(0,$F17-SUM($AC17:EM17))</f>
        <v>0</v>
      </c>
      <c r="EN42" s="252">
        <f>MAX(0,$F17-SUM($AC17:EN17))</f>
        <v>0</v>
      </c>
      <c r="EO42" s="252">
        <f>MAX(0,$F17-SUM($AC17:EO17))</f>
        <v>0</v>
      </c>
      <c r="EP42" s="252">
        <f>MAX(0,$F17-SUM($AC17:EP17))</f>
        <v>0</v>
      </c>
      <c r="EQ42" s="252">
        <f>MAX(0,$F17-SUM($AC17:EQ17))</f>
        <v>0</v>
      </c>
      <c r="ER42" s="252">
        <f>MAX(0,$F17-SUM($AC17:ER17))</f>
        <v>0</v>
      </c>
      <c r="ES42" s="252">
        <f>MAX(0,$F17-SUM($AC17:ES17))</f>
        <v>0</v>
      </c>
      <c r="ET42" s="252">
        <f>MAX(0,$F17-SUM($AC17:ET17))</f>
        <v>0</v>
      </c>
      <c r="EU42" s="252">
        <f>MAX(0,$F17-SUM($AC17:EU17))</f>
        <v>0</v>
      </c>
      <c r="EV42" s="252">
        <f>MAX(0,$F17-SUM($AC17:EV17))</f>
        <v>0</v>
      </c>
      <c r="EW42" s="252">
        <f>MAX(0,$F17-SUM($AC17:EW17))</f>
        <v>0</v>
      </c>
      <c r="EX42" s="252">
        <f>MAX(0,$F17-SUM($AC17:EX17))</f>
        <v>0</v>
      </c>
      <c r="EY42" s="252">
        <f>MAX(0,$F17-SUM($AC17:EY17))</f>
        <v>0</v>
      </c>
      <c r="EZ42" s="252">
        <f>MAX(0,$F17-SUM($AC17:EZ17))</f>
        <v>0</v>
      </c>
      <c r="FA42" s="252">
        <f>MAX(0,$F17-SUM($AC17:FA17))</f>
        <v>0</v>
      </c>
      <c r="FB42" s="252">
        <f>MAX(0,$F17-SUM($AC17:FB17))</f>
        <v>0</v>
      </c>
      <c r="FC42" s="252">
        <f>MAX(0,$F17-SUM($AC17:FC17))</f>
        <v>0</v>
      </c>
      <c r="FD42" s="252">
        <f>MAX(0,$F17-SUM($AC17:FD17))</f>
        <v>0</v>
      </c>
      <c r="FE42" s="252">
        <f>MAX(0,$F17-SUM($AC17:FE17))</f>
        <v>0</v>
      </c>
      <c r="FF42" s="252">
        <f>MAX(0,$F17-SUM($AC17:FF17))</f>
        <v>0</v>
      </c>
      <c r="FG42" s="252">
        <f>MAX(0,$F17-SUM($AC17:FG17))</f>
        <v>0</v>
      </c>
      <c r="FH42" s="252">
        <f>MAX(0,$F17-SUM($AC17:FH17))</f>
        <v>0</v>
      </c>
      <c r="FI42" s="252">
        <f>MAX(0,$F17-SUM($AC17:FI17))</f>
        <v>0</v>
      </c>
      <c r="FJ42" s="252">
        <f>MAX(0,$F17-SUM($AC17:FJ17))</f>
        <v>0</v>
      </c>
      <c r="FK42" s="252">
        <f>MAX(0,$F17-SUM($AC17:FK17))</f>
        <v>0</v>
      </c>
      <c r="FL42" s="252">
        <f>MAX(0,$F17-SUM($AC17:FL17))</f>
        <v>0</v>
      </c>
      <c r="FM42" s="252">
        <f>MAX(0,$F17-SUM($AC17:FM17))</f>
        <v>0</v>
      </c>
      <c r="FN42" s="252">
        <f>MAX(0,$F17-SUM($AC17:FN17))</f>
        <v>0</v>
      </c>
      <c r="FO42" s="252">
        <f>MAX(0,$F17-SUM($AC17:FO17))</f>
        <v>0</v>
      </c>
      <c r="FP42" s="252">
        <f>MAX(0,$F17-SUM($AC17:FP17))</f>
        <v>0</v>
      </c>
      <c r="FQ42" s="252">
        <f>MAX(0,$F17-SUM($AC17:FQ17))</f>
        <v>0</v>
      </c>
      <c r="FR42" s="252">
        <f>MAX(0,$F17-SUM($AC17:FR17))</f>
        <v>0</v>
      </c>
      <c r="FS42" s="252">
        <f>MAX(0,$F17-SUM($AC17:FS17))</f>
        <v>0</v>
      </c>
      <c r="FT42" s="252">
        <f>MAX(0,$F17-SUM($AC17:FT17))</f>
        <v>0</v>
      </c>
      <c r="FU42" s="252">
        <f>MAX(0,$F17-SUM($AC17:FU17))</f>
        <v>0</v>
      </c>
      <c r="FV42" s="252">
        <f>MAX(0,$F17-SUM($AC17:FV17))</f>
        <v>0</v>
      </c>
      <c r="FW42" s="252">
        <f>MAX(0,$F17-SUM($AC17:FW17))</f>
        <v>0</v>
      </c>
      <c r="FX42" s="252">
        <f>MAX(0,$F17-SUM($AC17:FX17))</f>
        <v>0</v>
      </c>
      <c r="FY42" s="252">
        <f>MAX(0,$F17-SUM($AC17:FY17))</f>
        <v>0</v>
      </c>
      <c r="FZ42" s="252">
        <f>MAX(0,$F17-SUM($AC17:FZ17))</f>
        <v>0</v>
      </c>
      <c r="GA42" s="252">
        <f>MAX(0,$F17-SUM($AC17:GA17))</f>
        <v>0</v>
      </c>
      <c r="GB42" s="252">
        <f>MAX(0,$F17-SUM($AC17:GB17))</f>
        <v>0</v>
      </c>
      <c r="GC42" s="252">
        <f>MAX(0,$F17-SUM($AC17:GC17))</f>
        <v>0</v>
      </c>
      <c r="GD42" s="252">
        <f>MAX(0,$F17-SUM($AC17:GD17))</f>
        <v>0</v>
      </c>
      <c r="GE42" s="252">
        <f>MAX(0,$F17-SUM($AC17:GE17))</f>
        <v>0</v>
      </c>
      <c r="GF42" s="252">
        <f>MAX(0,$F17-SUM($AC17:GF17))</f>
        <v>0</v>
      </c>
      <c r="GG42" s="252">
        <f>MAX(0,$F17-SUM($AC17:GG17))</f>
        <v>0</v>
      </c>
      <c r="GH42" s="252">
        <f>MAX(0,$F17-SUM($AC17:GH17))</f>
        <v>0</v>
      </c>
      <c r="GI42" s="252">
        <f>MAX(0,$F17-SUM($AC17:GI17))</f>
        <v>0</v>
      </c>
      <c r="GJ42" s="252">
        <f>MAX(0,$F17-SUM($AC17:GJ17))</f>
        <v>0</v>
      </c>
      <c r="GK42" s="252">
        <f>MAX(0,$F17-SUM($AC17:GK17))</f>
        <v>0</v>
      </c>
      <c r="GL42" s="252">
        <f>MAX(0,$F17-SUM($AC17:GL17))</f>
        <v>0</v>
      </c>
      <c r="GM42" s="252">
        <f>MAX(0,$F17-SUM($AC17:GM17))</f>
        <v>0</v>
      </c>
      <c r="GN42" s="252">
        <f>MAX(0,$F17-SUM($AC17:GN17))</f>
        <v>0</v>
      </c>
      <c r="GO42" s="252">
        <f>MAX(0,$F17-SUM($AC17:GO17))</f>
        <v>0</v>
      </c>
      <c r="GP42" s="252">
        <f>MAX(0,$F17-SUM($AC17:GP17))</f>
        <v>0</v>
      </c>
      <c r="GQ42" s="252">
        <f>MAX(0,$F17-SUM($AC17:GQ17))</f>
        <v>0</v>
      </c>
      <c r="GR42" s="252">
        <f>MAX(0,$F17-SUM($AC17:GR17))</f>
        <v>0</v>
      </c>
      <c r="GS42" s="252">
        <f>MAX(0,$F17-SUM($AC17:GS17))</f>
        <v>0</v>
      </c>
      <c r="GT42" s="252">
        <f>MAX(0,$F17-SUM($AC17:GT17))</f>
        <v>0</v>
      </c>
      <c r="GU42" s="252">
        <f>MAX(0,$F17-SUM($AC17:GU17))</f>
        <v>0</v>
      </c>
      <c r="GV42" s="252">
        <f>MAX(0,$F17-SUM($AC17:GV17))</f>
        <v>0</v>
      </c>
      <c r="GW42" s="252">
        <f>MAX(0,$F17-SUM($AC17:GW17))</f>
        <v>0</v>
      </c>
      <c r="GX42" s="252">
        <f>MAX(0,$F17-SUM($AC17:GX17))</f>
        <v>0</v>
      </c>
      <c r="GY42" s="252">
        <f>MAX(0,$F17-SUM($AC17:GY17))</f>
        <v>0</v>
      </c>
      <c r="GZ42" s="252">
        <f>MAX(0,$F17-SUM($AC17:GZ17))</f>
        <v>0</v>
      </c>
      <c r="HA42" s="252">
        <f>MAX(0,$F17-SUM($AC17:HA17))</f>
        <v>0</v>
      </c>
    </row>
    <row r="43" spans="1:209" hidden="1" x14ac:dyDescent="0.2">
      <c r="C43" s="257">
        <f t="shared" si="37"/>
        <v>2</v>
      </c>
      <c r="D43" s="253" t="str">
        <f t="shared" si="37"/>
        <v>Developer - Contributed Developer Fee</v>
      </c>
      <c r="E43" s="241" t="str">
        <f t="shared" si="37"/>
        <v>Equity</v>
      </c>
      <c r="F43" s="239">
        <f t="shared" si="37"/>
        <v>0</v>
      </c>
      <c r="G43" s="239"/>
      <c r="H43" s="278"/>
      <c r="I43" s="278"/>
      <c r="J43" s="278"/>
      <c r="K43" s="278"/>
      <c r="L43" s="278"/>
      <c r="N43" s="153">
        <f>MAX(0,$F18-SUM($M18:N18))</f>
        <v>0</v>
      </c>
      <c r="O43" s="153">
        <f>MAX(0,$F18-SUM($M18:O18))</f>
        <v>0</v>
      </c>
      <c r="P43" s="153">
        <f>MAX(0,$F18-SUM($M18:P18))</f>
        <v>0</v>
      </c>
      <c r="Q43" s="153">
        <f>MAX(0,$F18-SUM($M18:Q18))</f>
        <v>0</v>
      </c>
      <c r="R43" s="153">
        <f>MAX(0,$F18-SUM($M18:R18))</f>
        <v>0</v>
      </c>
      <c r="S43" s="153">
        <f>MAX(0,$F18-SUM($M18:S18))</f>
        <v>0</v>
      </c>
      <c r="T43" s="153">
        <f>MAX(0,$F18-SUM($M18:T18))</f>
        <v>0</v>
      </c>
      <c r="U43" s="153">
        <f>MAX(0,$F18-SUM($M18:U18))</f>
        <v>0</v>
      </c>
      <c r="V43" s="153">
        <f>MAX(0,$F18-SUM($M18:V18))</f>
        <v>0</v>
      </c>
      <c r="W43" s="153">
        <f>MAX(0,$F18-SUM($M18:W18))</f>
        <v>0</v>
      </c>
      <c r="X43" s="153">
        <f>MAX(0,$F18-SUM($M18:X18))</f>
        <v>0</v>
      </c>
      <c r="Y43" s="153">
        <f>MAX(0,$F18-SUM($M18:Y18))</f>
        <v>0</v>
      </c>
      <c r="Z43" s="153">
        <f>MAX(0,$F18-SUM($M18:Z18))</f>
        <v>0</v>
      </c>
      <c r="AA43" s="153">
        <f>MAX(0,$F18-SUM($M18:AA18))</f>
        <v>0</v>
      </c>
      <c r="AB43" s="153">
        <f>MAX(0,$F18-SUM($M18:AB18))</f>
        <v>0</v>
      </c>
      <c r="AD43" s="254">
        <f>MAX(0,$F18-SUM($AC18:AD18))</f>
        <v>0</v>
      </c>
      <c r="AE43" s="254">
        <f>MAX(0,$F18-SUM($AC18:AE18))</f>
        <v>0</v>
      </c>
      <c r="AF43" s="254">
        <f>MAX(0,$F18-SUM($AC18:AF18))</f>
        <v>0</v>
      </c>
      <c r="AG43" s="254">
        <f>MAX(0,$F18-SUM($AC18:AG18))</f>
        <v>0</v>
      </c>
      <c r="AH43" s="254">
        <f>MAX(0,$F18-SUM($AC18:AH18))</f>
        <v>0</v>
      </c>
      <c r="AI43" s="254">
        <f>MAX(0,$F18-SUM($AC18:AI18))</f>
        <v>0</v>
      </c>
      <c r="AJ43" s="254">
        <f>MAX(0,$F18-SUM($AC18:AJ18))</f>
        <v>0</v>
      </c>
      <c r="AK43" s="254">
        <f>MAX(0,$F18-SUM($AC18:AK18))</f>
        <v>0</v>
      </c>
      <c r="AL43" s="254">
        <f>MAX(0,$F18-SUM($AC18:AL18))</f>
        <v>0</v>
      </c>
      <c r="AM43" s="254">
        <f>MAX(0,$F18-SUM($AC18:AM18))</f>
        <v>0</v>
      </c>
      <c r="AN43" s="254">
        <f>MAX(0,$F18-SUM($AC18:AN18))</f>
        <v>0</v>
      </c>
      <c r="AO43" s="254">
        <f>MAX(0,$F18-SUM($AC18:AO18))</f>
        <v>0</v>
      </c>
      <c r="AP43" s="254">
        <f>MAX(0,$F18-SUM($AC18:AP18))</f>
        <v>0</v>
      </c>
      <c r="AQ43" s="254">
        <f>MAX(0,$F18-SUM($AC18:AQ18))</f>
        <v>0</v>
      </c>
      <c r="AR43" s="254">
        <f>MAX(0,$F18-SUM($AC18:AR18))</f>
        <v>0</v>
      </c>
      <c r="AS43" s="254">
        <f>MAX(0,$F18-SUM($AC18:AS18))</f>
        <v>0</v>
      </c>
      <c r="AT43" s="254">
        <f>MAX(0,$F18-SUM($AC18:AT18))</f>
        <v>0</v>
      </c>
      <c r="AU43" s="254">
        <f>MAX(0,$F18-SUM($AC18:AU18))</f>
        <v>0</v>
      </c>
      <c r="AV43" s="254">
        <f>MAX(0,$F18-SUM($AC18:AV18))</f>
        <v>0</v>
      </c>
      <c r="AW43" s="254">
        <f>MAX(0,$F18-SUM($AC18:AW18))</f>
        <v>0</v>
      </c>
      <c r="AX43" s="254">
        <f>MAX(0,$F18-SUM($AC18:AX18))</f>
        <v>0</v>
      </c>
      <c r="AY43" s="254">
        <f>MAX(0,$F18-SUM($AC18:AY18))</f>
        <v>0</v>
      </c>
      <c r="AZ43" s="254">
        <f>MAX(0,$F18-SUM($AC18:AZ18))</f>
        <v>0</v>
      </c>
      <c r="BA43" s="254">
        <f>MAX(0,$F18-SUM($AC18:BA18))</f>
        <v>0</v>
      </c>
      <c r="BB43" s="254">
        <f>MAX(0,$F18-SUM($AC18:BB18))</f>
        <v>0</v>
      </c>
      <c r="BC43" s="254">
        <f>MAX(0,$F18-SUM($AC18:BC18))</f>
        <v>0</v>
      </c>
      <c r="BD43" s="254">
        <f>MAX(0,$F18-SUM($AC18:BD18))</f>
        <v>0</v>
      </c>
      <c r="BE43" s="254">
        <f>MAX(0,$F18-SUM($AC18:BE18))</f>
        <v>0</v>
      </c>
      <c r="BF43" s="254">
        <f>MAX(0,$F18-SUM($AC18:BF18))</f>
        <v>0</v>
      </c>
      <c r="BG43" s="254">
        <f>MAX(0,$F18-SUM($AC18:BG18))</f>
        <v>0</v>
      </c>
      <c r="BH43" s="254">
        <f>MAX(0,$F18-SUM($AC18:BH18))</f>
        <v>0</v>
      </c>
      <c r="BI43" s="254">
        <f>MAX(0,$F18-SUM($AC18:BI18))</f>
        <v>0</v>
      </c>
      <c r="BJ43" s="254">
        <f>MAX(0,$F18-SUM($AC18:BJ18))</f>
        <v>0</v>
      </c>
      <c r="BK43" s="254">
        <f>MAX(0,$F18-SUM($AC18:BK18))</f>
        <v>0</v>
      </c>
      <c r="BL43" s="254">
        <f>MAX(0,$F18-SUM($AC18:BL18))</f>
        <v>0</v>
      </c>
      <c r="BM43" s="254">
        <f>MAX(0,$F18-SUM($AC18:BM18))</f>
        <v>0</v>
      </c>
      <c r="BN43" s="254">
        <f>MAX(0,$F18-SUM($AC18:BN18))</f>
        <v>0</v>
      </c>
      <c r="BO43" s="254">
        <f>MAX(0,$F18-SUM($AC18:BO18))</f>
        <v>0</v>
      </c>
      <c r="BP43" s="254">
        <f>MAX(0,$F18-SUM($AC18:BP18))</f>
        <v>0</v>
      </c>
      <c r="BQ43" s="254">
        <f>MAX(0,$F18-SUM($AC18:BQ18))</f>
        <v>0</v>
      </c>
      <c r="BR43" s="254">
        <f>MAX(0,$F18-SUM($AC18:BR18))</f>
        <v>0</v>
      </c>
      <c r="BS43" s="254">
        <f>MAX(0,$F18-SUM($AC18:BS18))</f>
        <v>0</v>
      </c>
      <c r="BT43" s="254">
        <f>MAX(0,$F18-SUM($AC18:BT18))</f>
        <v>0</v>
      </c>
      <c r="BU43" s="254">
        <f>MAX(0,$F18-SUM($AC18:BU18))</f>
        <v>0</v>
      </c>
      <c r="BV43" s="254">
        <f>MAX(0,$F18-SUM($AC18:BV18))</f>
        <v>0</v>
      </c>
      <c r="BW43" s="254">
        <f>MAX(0,$F18-SUM($AC18:BW18))</f>
        <v>0</v>
      </c>
      <c r="BX43" s="254">
        <f>MAX(0,$F18-SUM($AC18:BX18))</f>
        <v>0</v>
      </c>
      <c r="BY43" s="254">
        <f>MAX(0,$F18-SUM($AC18:BY18))</f>
        <v>0</v>
      </c>
      <c r="BZ43" s="254">
        <f>MAX(0,$F18-SUM($AC18:BZ18))</f>
        <v>0</v>
      </c>
      <c r="CA43" s="254">
        <f>MAX(0,$F18-SUM($AC18:CA18))</f>
        <v>0</v>
      </c>
      <c r="CB43" s="254">
        <f>MAX(0,$F18-SUM($AC18:CB18))</f>
        <v>0</v>
      </c>
      <c r="CC43" s="254">
        <f>MAX(0,$F18-SUM($AC18:CC18))</f>
        <v>0</v>
      </c>
      <c r="CD43" s="254">
        <f>MAX(0,$F18-SUM($AC18:CD18))</f>
        <v>0</v>
      </c>
      <c r="CE43" s="254">
        <f>MAX(0,$F18-SUM($AC18:CE18))</f>
        <v>0</v>
      </c>
      <c r="CF43" s="254">
        <f>MAX(0,$F18-SUM($AC18:CF18))</f>
        <v>0</v>
      </c>
      <c r="CG43" s="254">
        <f>MAX(0,$F18-SUM($AC18:CG18))</f>
        <v>0</v>
      </c>
      <c r="CH43" s="254">
        <f>MAX(0,$F18-SUM($AC18:CH18))</f>
        <v>0</v>
      </c>
      <c r="CI43" s="254">
        <f>MAX(0,$F18-SUM($AC18:CI18))</f>
        <v>0</v>
      </c>
      <c r="CJ43" s="254">
        <f>MAX(0,$F18-SUM($AC18:CJ18))</f>
        <v>0</v>
      </c>
      <c r="CK43" s="254">
        <f>MAX(0,$F18-SUM($AC18:CK18))</f>
        <v>0</v>
      </c>
      <c r="CL43" s="254">
        <f>MAX(0,$F18-SUM($AC18:CL18))</f>
        <v>0</v>
      </c>
      <c r="CM43" s="254">
        <f>MAX(0,$F18-SUM($AC18:CM18))</f>
        <v>0</v>
      </c>
      <c r="CN43" s="254">
        <f>MAX(0,$F18-SUM($AC18:CN18))</f>
        <v>0</v>
      </c>
      <c r="CO43" s="254">
        <f>MAX(0,$F18-SUM($AC18:CO18))</f>
        <v>0</v>
      </c>
      <c r="CP43" s="254">
        <f>MAX(0,$F18-SUM($AC18:CP18))</f>
        <v>0</v>
      </c>
      <c r="CQ43" s="254">
        <f>MAX(0,$F18-SUM($AC18:CQ18))</f>
        <v>0</v>
      </c>
      <c r="CR43" s="254">
        <f>MAX(0,$F18-SUM($AC18:CR18))</f>
        <v>0</v>
      </c>
      <c r="CS43" s="254">
        <f>MAX(0,$F18-SUM($AC18:CS18))</f>
        <v>0</v>
      </c>
      <c r="CT43" s="254">
        <f>MAX(0,$F18-SUM($AC18:CT18))</f>
        <v>0</v>
      </c>
      <c r="CU43" s="254">
        <f>MAX(0,$F18-SUM($AC18:CU18))</f>
        <v>0</v>
      </c>
      <c r="CV43" s="254">
        <f>MAX(0,$F18-SUM($AC18:CV18))</f>
        <v>0</v>
      </c>
      <c r="CW43" s="254">
        <f>MAX(0,$F18-SUM($AC18:CW18))</f>
        <v>0</v>
      </c>
      <c r="CX43" s="254">
        <f>MAX(0,$F18-SUM($AC18:CX18))</f>
        <v>0</v>
      </c>
      <c r="CY43" s="254">
        <f>MAX(0,$F18-SUM($AC18:CY18))</f>
        <v>0</v>
      </c>
      <c r="CZ43" s="254">
        <f>MAX(0,$F18-SUM($AC18:CZ18))</f>
        <v>0</v>
      </c>
      <c r="DA43" s="254">
        <f>MAX(0,$F18-SUM($AC18:DA18))</f>
        <v>0</v>
      </c>
      <c r="DB43" s="254">
        <f>MAX(0,$F18-SUM($AC18:DB18))</f>
        <v>0</v>
      </c>
      <c r="DC43" s="254">
        <f>MAX(0,$F18-SUM($AC18:DC18))</f>
        <v>0</v>
      </c>
      <c r="DD43" s="254">
        <f>MAX(0,$F18-SUM($AC18:DD18))</f>
        <v>0</v>
      </c>
      <c r="DE43" s="254">
        <f>MAX(0,$F18-SUM($AC18:DE18))</f>
        <v>0</v>
      </c>
      <c r="DF43" s="254">
        <f>MAX(0,$F18-SUM($AC18:DF18))</f>
        <v>0</v>
      </c>
      <c r="DG43" s="254">
        <f>MAX(0,$F18-SUM($AC18:DG18))</f>
        <v>0</v>
      </c>
      <c r="DH43" s="254">
        <f>MAX(0,$F18-SUM($AC18:DH18))</f>
        <v>0</v>
      </c>
      <c r="DI43" s="254">
        <f>MAX(0,$F18-SUM($AC18:DI18))</f>
        <v>0</v>
      </c>
      <c r="DJ43" s="254">
        <f>MAX(0,$F18-SUM($AC18:DJ18))</f>
        <v>0</v>
      </c>
      <c r="DK43" s="254">
        <f>MAX(0,$F18-SUM($AC18:DK18))</f>
        <v>0</v>
      </c>
      <c r="DL43" s="254">
        <f>MAX(0,$F18-SUM($AC18:DL18))</f>
        <v>0</v>
      </c>
      <c r="DM43" s="254">
        <f>MAX(0,$F18-SUM($AC18:DM18))</f>
        <v>0</v>
      </c>
      <c r="DN43" s="254">
        <f>MAX(0,$F18-SUM($AC18:DN18))</f>
        <v>0</v>
      </c>
      <c r="DO43" s="254">
        <f>MAX(0,$F18-SUM($AC18:DO18))</f>
        <v>0</v>
      </c>
      <c r="DP43" s="254">
        <f>MAX(0,$F18-SUM($AC18:DP18))</f>
        <v>0</v>
      </c>
      <c r="DQ43" s="254">
        <f>MAX(0,$F18-SUM($AC18:DQ18))</f>
        <v>0</v>
      </c>
      <c r="DR43" s="254">
        <f>MAX(0,$F18-SUM($AC18:DR18))</f>
        <v>0</v>
      </c>
      <c r="DS43" s="254">
        <f>MAX(0,$F18-SUM($AC18:DS18))</f>
        <v>0</v>
      </c>
      <c r="DT43" s="254">
        <f>MAX(0,$F18-SUM($AC18:DT18))</f>
        <v>0</v>
      </c>
      <c r="DU43" s="254">
        <f>MAX(0,$F18-SUM($AC18:DU18))</f>
        <v>0</v>
      </c>
      <c r="DV43" s="254">
        <f>MAX(0,$F18-SUM($AC18:DV18))</f>
        <v>0</v>
      </c>
      <c r="DW43" s="254">
        <f>MAX(0,$F18-SUM($AC18:DW18))</f>
        <v>0</v>
      </c>
      <c r="DX43" s="254">
        <f>MAX(0,$F18-SUM($AC18:DX18))</f>
        <v>0</v>
      </c>
      <c r="DY43" s="254">
        <f>MAX(0,$F18-SUM($AC18:DY18))</f>
        <v>0</v>
      </c>
      <c r="DZ43" s="254">
        <f>MAX(0,$F18-SUM($AC18:DZ18))</f>
        <v>0</v>
      </c>
      <c r="EA43" s="254">
        <f>MAX(0,$F18-SUM($AC18:EA18))</f>
        <v>0</v>
      </c>
      <c r="EB43" s="254">
        <f>MAX(0,$F18-SUM($AC18:EB18))</f>
        <v>0</v>
      </c>
      <c r="EC43" s="254">
        <f>MAX(0,$F18-SUM($AC18:EC18))</f>
        <v>0</v>
      </c>
      <c r="ED43" s="254">
        <f>MAX(0,$F18-SUM($AC18:ED18))</f>
        <v>0</v>
      </c>
      <c r="EE43" s="254">
        <f>MAX(0,$F18-SUM($AC18:EE18))</f>
        <v>0</v>
      </c>
      <c r="EF43" s="254">
        <f>MAX(0,$F18-SUM($AC18:EF18))</f>
        <v>0</v>
      </c>
      <c r="EG43" s="254">
        <f>MAX(0,$F18-SUM($AC18:EG18))</f>
        <v>0</v>
      </c>
      <c r="EH43" s="254">
        <f>MAX(0,$F18-SUM($AC18:EH18))</f>
        <v>0</v>
      </c>
      <c r="EI43" s="254">
        <f>MAX(0,$F18-SUM($AC18:EI18))</f>
        <v>0</v>
      </c>
      <c r="EJ43" s="254">
        <f>MAX(0,$F18-SUM($AC18:EJ18))</f>
        <v>0</v>
      </c>
      <c r="EK43" s="254">
        <f>MAX(0,$F18-SUM($AC18:EK18))</f>
        <v>0</v>
      </c>
      <c r="EL43" s="254">
        <f>MAX(0,$F18-SUM($AC18:EL18))</f>
        <v>0</v>
      </c>
      <c r="EM43" s="254">
        <f>MAX(0,$F18-SUM($AC18:EM18))</f>
        <v>0</v>
      </c>
      <c r="EN43" s="254">
        <f>MAX(0,$F18-SUM($AC18:EN18))</f>
        <v>0</v>
      </c>
      <c r="EO43" s="254">
        <f>MAX(0,$F18-SUM($AC18:EO18))</f>
        <v>0</v>
      </c>
      <c r="EP43" s="254">
        <f>MAX(0,$F18-SUM($AC18:EP18))</f>
        <v>0</v>
      </c>
      <c r="EQ43" s="254">
        <f>MAX(0,$F18-SUM($AC18:EQ18))</f>
        <v>0</v>
      </c>
      <c r="ER43" s="254">
        <f>MAX(0,$F18-SUM($AC18:ER18))</f>
        <v>0</v>
      </c>
      <c r="ES43" s="254">
        <f>MAX(0,$F18-SUM($AC18:ES18))</f>
        <v>0</v>
      </c>
      <c r="ET43" s="254">
        <f>MAX(0,$F18-SUM($AC18:ET18))</f>
        <v>0</v>
      </c>
      <c r="EU43" s="254">
        <f>MAX(0,$F18-SUM($AC18:EU18))</f>
        <v>0</v>
      </c>
      <c r="EV43" s="254">
        <f>MAX(0,$F18-SUM($AC18:EV18))</f>
        <v>0</v>
      </c>
      <c r="EW43" s="254">
        <f>MAX(0,$F18-SUM($AC18:EW18))</f>
        <v>0</v>
      </c>
      <c r="EX43" s="254">
        <f>MAX(0,$F18-SUM($AC18:EX18))</f>
        <v>0</v>
      </c>
      <c r="EY43" s="254">
        <f>MAX(0,$F18-SUM($AC18:EY18))</f>
        <v>0</v>
      </c>
      <c r="EZ43" s="254">
        <f>MAX(0,$F18-SUM($AC18:EZ18))</f>
        <v>0</v>
      </c>
      <c r="FA43" s="254">
        <f>MAX(0,$F18-SUM($AC18:FA18))</f>
        <v>0</v>
      </c>
      <c r="FB43" s="254">
        <f>MAX(0,$F18-SUM($AC18:FB18))</f>
        <v>0</v>
      </c>
      <c r="FC43" s="254">
        <f>MAX(0,$F18-SUM($AC18:FC18))</f>
        <v>0</v>
      </c>
      <c r="FD43" s="254">
        <f>MAX(0,$F18-SUM($AC18:FD18))</f>
        <v>0</v>
      </c>
      <c r="FE43" s="254">
        <f>MAX(0,$F18-SUM($AC18:FE18))</f>
        <v>0</v>
      </c>
      <c r="FF43" s="254">
        <f>MAX(0,$F18-SUM($AC18:FF18))</f>
        <v>0</v>
      </c>
      <c r="FG43" s="254">
        <f>MAX(0,$F18-SUM($AC18:FG18))</f>
        <v>0</v>
      </c>
      <c r="FH43" s="254">
        <f>MAX(0,$F18-SUM($AC18:FH18))</f>
        <v>0</v>
      </c>
      <c r="FI43" s="254">
        <f>MAX(0,$F18-SUM($AC18:FI18))</f>
        <v>0</v>
      </c>
      <c r="FJ43" s="254">
        <f>MAX(0,$F18-SUM($AC18:FJ18))</f>
        <v>0</v>
      </c>
      <c r="FK43" s="254">
        <f>MAX(0,$F18-SUM($AC18:FK18))</f>
        <v>0</v>
      </c>
      <c r="FL43" s="254">
        <f>MAX(0,$F18-SUM($AC18:FL18))</f>
        <v>0</v>
      </c>
      <c r="FM43" s="254">
        <f>MAX(0,$F18-SUM($AC18:FM18))</f>
        <v>0</v>
      </c>
      <c r="FN43" s="254">
        <f>MAX(0,$F18-SUM($AC18:FN18))</f>
        <v>0</v>
      </c>
      <c r="FO43" s="254">
        <f>MAX(0,$F18-SUM($AC18:FO18))</f>
        <v>0</v>
      </c>
      <c r="FP43" s="254">
        <f>MAX(0,$F18-SUM($AC18:FP18))</f>
        <v>0</v>
      </c>
      <c r="FQ43" s="254">
        <f>MAX(0,$F18-SUM($AC18:FQ18))</f>
        <v>0</v>
      </c>
      <c r="FR43" s="254">
        <f>MAX(0,$F18-SUM($AC18:FR18))</f>
        <v>0</v>
      </c>
      <c r="FS43" s="254">
        <f>MAX(0,$F18-SUM($AC18:FS18))</f>
        <v>0</v>
      </c>
      <c r="FT43" s="254">
        <f>MAX(0,$F18-SUM($AC18:FT18))</f>
        <v>0</v>
      </c>
      <c r="FU43" s="254">
        <f>MAX(0,$F18-SUM($AC18:FU18))</f>
        <v>0</v>
      </c>
      <c r="FV43" s="254">
        <f>MAX(0,$F18-SUM($AC18:FV18))</f>
        <v>0</v>
      </c>
      <c r="FW43" s="254">
        <f>MAX(0,$F18-SUM($AC18:FW18))</f>
        <v>0</v>
      </c>
      <c r="FX43" s="254">
        <f>MAX(0,$F18-SUM($AC18:FX18))</f>
        <v>0</v>
      </c>
      <c r="FY43" s="254">
        <f>MAX(0,$F18-SUM($AC18:FY18))</f>
        <v>0</v>
      </c>
      <c r="FZ43" s="254">
        <f>MAX(0,$F18-SUM($AC18:FZ18))</f>
        <v>0</v>
      </c>
      <c r="GA43" s="254">
        <f>MAX(0,$F18-SUM($AC18:GA18))</f>
        <v>0</v>
      </c>
      <c r="GB43" s="254">
        <f>MAX(0,$F18-SUM($AC18:GB18))</f>
        <v>0</v>
      </c>
      <c r="GC43" s="254">
        <f>MAX(0,$F18-SUM($AC18:GC18))</f>
        <v>0</v>
      </c>
      <c r="GD43" s="254">
        <f>MAX(0,$F18-SUM($AC18:GD18))</f>
        <v>0</v>
      </c>
      <c r="GE43" s="254">
        <f>MAX(0,$F18-SUM($AC18:GE18))</f>
        <v>0</v>
      </c>
      <c r="GF43" s="254">
        <f>MAX(0,$F18-SUM($AC18:GF18))</f>
        <v>0</v>
      </c>
      <c r="GG43" s="254">
        <f>MAX(0,$F18-SUM($AC18:GG18))</f>
        <v>0</v>
      </c>
      <c r="GH43" s="254">
        <f>MAX(0,$F18-SUM($AC18:GH18))</f>
        <v>0</v>
      </c>
      <c r="GI43" s="254">
        <f>MAX(0,$F18-SUM($AC18:GI18))</f>
        <v>0</v>
      </c>
      <c r="GJ43" s="254">
        <f>MAX(0,$F18-SUM($AC18:GJ18))</f>
        <v>0</v>
      </c>
      <c r="GK43" s="254">
        <f>MAX(0,$F18-SUM($AC18:GK18))</f>
        <v>0</v>
      </c>
      <c r="GL43" s="254">
        <f>MAX(0,$F18-SUM($AC18:GL18))</f>
        <v>0</v>
      </c>
      <c r="GM43" s="254">
        <f>MAX(0,$F18-SUM($AC18:GM18))</f>
        <v>0</v>
      </c>
      <c r="GN43" s="254">
        <f>MAX(0,$F18-SUM($AC18:GN18))</f>
        <v>0</v>
      </c>
      <c r="GO43" s="254">
        <f>MAX(0,$F18-SUM($AC18:GO18))</f>
        <v>0</v>
      </c>
      <c r="GP43" s="254">
        <f>MAX(0,$F18-SUM($AC18:GP18))</f>
        <v>0</v>
      </c>
      <c r="GQ43" s="254">
        <f>MAX(0,$F18-SUM($AC18:GQ18))</f>
        <v>0</v>
      </c>
      <c r="GR43" s="254">
        <f>MAX(0,$F18-SUM($AC18:GR18))</f>
        <v>0</v>
      </c>
      <c r="GS43" s="254">
        <f>MAX(0,$F18-SUM($AC18:GS18))</f>
        <v>0</v>
      </c>
      <c r="GT43" s="254">
        <f>MAX(0,$F18-SUM($AC18:GT18))</f>
        <v>0</v>
      </c>
      <c r="GU43" s="254">
        <f>MAX(0,$F18-SUM($AC18:GU18))</f>
        <v>0</v>
      </c>
      <c r="GV43" s="254">
        <f>MAX(0,$F18-SUM($AC18:GV18))</f>
        <v>0</v>
      </c>
      <c r="GW43" s="254">
        <f>MAX(0,$F18-SUM($AC18:GW18))</f>
        <v>0</v>
      </c>
      <c r="GX43" s="254">
        <f>MAX(0,$F18-SUM($AC18:GX18))</f>
        <v>0</v>
      </c>
      <c r="GY43" s="254">
        <f>MAX(0,$F18-SUM($AC18:GY18))</f>
        <v>0</v>
      </c>
      <c r="GZ43" s="254">
        <f>MAX(0,$F18-SUM($AC18:GZ18))</f>
        <v>0</v>
      </c>
      <c r="HA43" s="254">
        <f>MAX(0,$F18-SUM($AC18:HA18))</f>
        <v>0</v>
      </c>
    </row>
    <row r="44" spans="1:209" hidden="1" x14ac:dyDescent="0.2">
      <c r="C44" s="257">
        <f t="shared" si="37"/>
        <v>3</v>
      </c>
      <c r="D44" s="253" t="str">
        <f t="shared" si="37"/>
        <v>Other Equity</v>
      </c>
      <c r="E44" s="241" t="str">
        <f t="shared" si="37"/>
        <v>Equity</v>
      </c>
      <c r="F44" s="239">
        <f t="shared" si="37"/>
        <v>0</v>
      </c>
      <c r="G44" s="239"/>
      <c r="H44" s="278"/>
      <c r="I44" s="278"/>
      <c r="J44" s="278"/>
      <c r="K44" s="278"/>
      <c r="L44" s="278"/>
      <c r="N44" s="153">
        <f>MAX(0,$F19-SUM($M19:N19))</f>
        <v>0</v>
      </c>
      <c r="O44" s="153">
        <f>MAX(0,$F19-SUM($M19:O19))</f>
        <v>0</v>
      </c>
      <c r="P44" s="153">
        <f>MAX(0,$F19-SUM($M19:P19))</f>
        <v>0</v>
      </c>
      <c r="Q44" s="153">
        <f>MAX(0,$F19-SUM($M19:Q19))</f>
        <v>0</v>
      </c>
      <c r="R44" s="153">
        <f>MAX(0,$F19-SUM($M19:R19))</f>
        <v>0</v>
      </c>
      <c r="S44" s="153">
        <f>MAX(0,$F19-SUM($M19:S19))</f>
        <v>0</v>
      </c>
      <c r="T44" s="153">
        <f>MAX(0,$F19-SUM($M19:T19))</f>
        <v>0</v>
      </c>
      <c r="U44" s="153">
        <f>MAX(0,$F19-SUM($M19:U19))</f>
        <v>0</v>
      </c>
      <c r="V44" s="153">
        <f>MAX(0,$F19-SUM($M19:V19))</f>
        <v>0</v>
      </c>
      <c r="W44" s="153">
        <f>MAX(0,$F19-SUM($M19:W19))</f>
        <v>0</v>
      </c>
      <c r="X44" s="153">
        <f>MAX(0,$F19-SUM($M19:X19))</f>
        <v>0</v>
      </c>
      <c r="Y44" s="153">
        <f>MAX(0,$F19-SUM($M19:Y19))</f>
        <v>0</v>
      </c>
      <c r="Z44" s="153">
        <f>MAX(0,$F19-SUM($M19:Z19))</f>
        <v>0</v>
      </c>
      <c r="AA44" s="153">
        <f>MAX(0,$F19-SUM($M19:AA19))</f>
        <v>0</v>
      </c>
      <c r="AB44" s="153">
        <f>MAX(0,$F19-SUM($M19:AB19))</f>
        <v>0</v>
      </c>
      <c r="AD44" s="254">
        <f>MAX(0,$F19-SUM($AC19:AD19))</f>
        <v>0</v>
      </c>
      <c r="AE44" s="254">
        <f>MAX(0,$F19-SUM($AC19:AE19))</f>
        <v>0</v>
      </c>
      <c r="AF44" s="254">
        <f>MAX(0,$F19-SUM($AC19:AF19))</f>
        <v>0</v>
      </c>
      <c r="AG44" s="254">
        <f>MAX(0,$F19-SUM($AC19:AG19))</f>
        <v>0</v>
      </c>
      <c r="AH44" s="254">
        <f>MAX(0,$F19-SUM($AC19:AH19))</f>
        <v>0</v>
      </c>
      <c r="AI44" s="254">
        <f>MAX(0,$F19-SUM($AC19:AI19))</f>
        <v>0</v>
      </c>
      <c r="AJ44" s="254">
        <f>MAX(0,$F19-SUM($AC19:AJ19))</f>
        <v>0</v>
      </c>
      <c r="AK44" s="254">
        <f>MAX(0,$F19-SUM($AC19:AK19))</f>
        <v>0</v>
      </c>
      <c r="AL44" s="254">
        <f>MAX(0,$F19-SUM($AC19:AL19))</f>
        <v>0</v>
      </c>
      <c r="AM44" s="254">
        <f>MAX(0,$F19-SUM($AC19:AM19))</f>
        <v>0</v>
      </c>
      <c r="AN44" s="254">
        <f>MAX(0,$F19-SUM($AC19:AN19))</f>
        <v>0</v>
      </c>
      <c r="AO44" s="254">
        <f>MAX(0,$F19-SUM($AC19:AO19))</f>
        <v>0</v>
      </c>
      <c r="AP44" s="254">
        <f>MAX(0,$F19-SUM($AC19:AP19))</f>
        <v>0</v>
      </c>
      <c r="AQ44" s="254">
        <f>MAX(0,$F19-SUM($AC19:AQ19))</f>
        <v>0</v>
      </c>
      <c r="AR44" s="254">
        <f>MAX(0,$F19-SUM($AC19:AR19))</f>
        <v>0</v>
      </c>
      <c r="AS44" s="254">
        <f>MAX(0,$F19-SUM($AC19:AS19))</f>
        <v>0</v>
      </c>
      <c r="AT44" s="254">
        <f>MAX(0,$F19-SUM($AC19:AT19))</f>
        <v>0</v>
      </c>
      <c r="AU44" s="254">
        <f>MAX(0,$F19-SUM($AC19:AU19))</f>
        <v>0</v>
      </c>
      <c r="AV44" s="254">
        <f>MAX(0,$F19-SUM($AC19:AV19))</f>
        <v>0</v>
      </c>
      <c r="AW44" s="254">
        <f>MAX(0,$F19-SUM($AC19:AW19))</f>
        <v>0</v>
      </c>
      <c r="AX44" s="254">
        <f>MAX(0,$F19-SUM($AC19:AX19))</f>
        <v>0</v>
      </c>
      <c r="AY44" s="254">
        <f>MAX(0,$F19-SUM($AC19:AY19))</f>
        <v>0</v>
      </c>
      <c r="AZ44" s="254">
        <f>MAX(0,$F19-SUM($AC19:AZ19))</f>
        <v>0</v>
      </c>
      <c r="BA44" s="254">
        <f>MAX(0,$F19-SUM($AC19:BA19))</f>
        <v>0</v>
      </c>
      <c r="BB44" s="254">
        <f>MAX(0,$F19-SUM($AC19:BB19))</f>
        <v>0</v>
      </c>
      <c r="BC44" s="254">
        <f>MAX(0,$F19-SUM($AC19:BC19))</f>
        <v>0</v>
      </c>
      <c r="BD44" s="254">
        <f>MAX(0,$F19-SUM($AC19:BD19))</f>
        <v>0</v>
      </c>
      <c r="BE44" s="254">
        <f>MAX(0,$F19-SUM($AC19:BE19))</f>
        <v>0</v>
      </c>
      <c r="BF44" s="254">
        <f>MAX(0,$F19-SUM($AC19:BF19))</f>
        <v>0</v>
      </c>
      <c r="BG44" s="254">
        <f>MAX(0,$F19-SUM($AC19:BG19))</f>
        <v>0</v>
      </c>
      <c r="BH44" s="254">
        <f>MAX(0,$F19-SUM($AC19:BH19))</f>
        <v>0</v>
      </c>
      <c r="BI44" s="254">
        <f>MAX(0,$F19-SUM($AC19:BI19))</f>
        <v>0</v>
      </c>
      <c r="BJ44" s="254">
        <f>MAX(0,$F19-SUM($AC19:BJ19))</f>
        <v>0</v>
      </c>
      <c r="BK44" s="254">
        <f>MAX(0,$F19-SUM($AC19:BK19))</f>
        <v>0</v>
      </c>
      <c r="BL44" s="254">
        <f>MAX(0,$F19-SUM($AC19:BL19))</f>
        <v>0</v>
      </c>
      <c r="BM44" s="254">
        <f>MAX(0,$F19-SUM($AC19:BM19))</f>
        <v>0</v>
      </c>
      <c r="BN44" s="254">
        <f>MAX(0,$F19-SUM($AC19:BN19))</f>
        <v>0</v>
      </c>
      <c r="BO44" s="254">
        <f>MAX(0,$F19-SUM($AC19:BO19))</f>
        <v>0</v>
      </c>
      <c r="BP44" s="254">
        <f>MAX(0,$F19-SUM($AC19:BP19))</f>
        <v>0</v>
      </c>
      <c r="BQ44" s="254">
        <f>MAX(0,$F19-SUM($AC19:BQ19))</f>
        <v>0</v>
      </c>
      <c r="BR44" s="254">
        <f>MAX(0,$F19-SUM($AC19:BR19))</f>
        <v>0</v>
      </c>
      <c r="BS44" s="254">
        <f>MAX(0,$F19-SUM($AC19:BS19))</f>
        <v>0</v>
      </c>
      <c r="BT44" s="254">
        <f>MAX(0,$F19-SUM($AC19:BT19))</f>
        <v>0</v>
      </c>
      <c r="BU44" s="254">
        <f>MAX(0,$F19-SUM($AC19:BU19))</f>
        <v>0</v>
      </c>
      <c r="BV44" s="254">
        <f>MAX(0,$F19-SUM($AC19:BV19))</f>
        <v>0</v>
      </c>
      <c r="BW44" s="254">
        <f>MAX(0,$F19-SUM($AC19:BW19))</f>
        <v>0</v>
      </c>
      <c r="BX44" s="254">
        <f>MAX(0,$F19-SUM($AC19:BX19))</f>
        <v>0</v>
      </c>
      <c r="BY44" s="254">
        <f>MAX(0,$F19-SUM($AC19:BY19))</f>
        <v>0</v>
      </c>
      <c r="BZ44" s="254">
        <f>MAX(0,$F19-SUM($AC19:BZ19))</f>
        <v>0</v>
      </c>
      <c r="CA44" s="254">
        <f>MAX(0,$F19-SUM($AC19:CA19))</f>
        <v>0</v>
      </c>
      <c r="CB44" s="254">
        <f>MAX(0,$F19-SUM($AC19:CB19))</f>
        <v>0</v>
      </c>
      <c r="CC44" s="254">
        <f>MAX(0,$F19-SUM($AC19:CC19))</f>
        <v>0</v>
      </c>
      <c r="CD44" s="254">
        <f>MAX(0,$F19-SUM($AC19:CD19))</f>
        <v>0</v>
      </c>
      <c r="CE44" s="254">
        <f>MAX(0,$F19-SUM($AC19:CE19))</f>
        <v>0</v>
      </c>
      <c r="CF44" s="254">
        <f>MAX(0,$F19-SUM($AC19:CF19))</f>
        <v>0</v>
      </c>
      <c r="CG44" s="254">
        <f>MAX(0,$F19-SUM($AC19:CG19))</f>
        <v>0</v>
      </c>
      <c r="CH44" s="254">
        <f>MAX(0,$F19-SUM($AC19:CH19))</f>
        <v>0</v>
      </c>
      <c r="CI44" s="254">
        <f>MAX(0,$F19-SUM($AC19:CI19))</f>
        <v>0</v>
      </c>
      <c r="CJ44" s="254">
        <f>MAX(0,$F19-SUM($AC19:CJ19))</f>
        <v>0</v>
      </c>
      <c r="CK44" s="254">
        <f>MAX(0,$F19-SUM($AC19:CK19))</f>
        <v>0</v>
      </c>
      <c r="CL44" s="254">
        <f>MAX(0,$F19-SUM($AC19:CL19))</f>
        <v>0</v>
      </c>
      <c r="CM44" s="254">
        <f>MAX(0,$F19-SUM($AC19:CM19))</f>
        <v>0</v>
      </c>
      <c r="CN44" s="254">
        <f>MAX(0,$F19-SUM($AC19:CN19))</f>
        <v>0</v>
      </c>
      <c r="CO44" s="254">
        <f>MAX(0,$F19-SUM($AC19:CO19))</f>
        <v>0</v>
      </c>
      <c r="CP44" s="254">
        <f>MAX(0,$F19-SUM($AC19:CP19))</f>
        <v>0</v>
      </c>
      <c r="CQ44" s="254">
        <f>MAX(0,$F19-SUM($AC19:CQ19))</f>
        <v>0</v>
      </c>
      <c r="CR44" s="254">
        <f>MAX(0,$F19-SUM($AC19:CR19))</f>
        <v>0</v>
      </c>
      <c r="CS44" s="254">
        <f>MAX(0,$F19-SUM($AC19:CS19))</f>
        <v>0</v>
      </c>
      <c r="CT44" s="254">
        <f>MAX(0,$F19-SUM($AC19:CT19))</f>
        <v>0</v>
      </c>
      <c r="CU44" s="254">
        <f>MAX(0,$F19-SUM($AC19:CU19))</f>
        <v>0</v>
      </c>
      <c r="CV44" s="254">
        <f>MAX(0,$F19-SUM($AC19:CV19))</f>
        <v>0</v>
      </c>
      <c r="CW44" s="254">
        <f>MAX(0,$F19-SUM($AC19:CW19))</f>
        <v>0</v>
      </c>
      <c r="CX44" s="254">
        <f>MAX(0,$F19-SUM($AC19:CX19))</f>
        <v>0</v>
      </c>
      <c r="CY44" s="254">
        <f>MAX(0,$F19-SUM($AC19:CY19))</f>
        <v>0</v>
      </c>
      <c r="CZ44" s="254">
        <f>MAX(0,$F19-SUM($AC19:CZ19))</f>
        <v>0</v>
      </c>
      <c r="DA44" s="254">
        <f>MAX(0,$F19-SUM($AC19:DA19))</f>
        <v>0</v>
      </c>
      <c r="DB44" s="254">
        <f>MAX(0,$F19-SUM($AC19:DB19))</f>
        <v>0</v>
      </c>
      <c r="DC44" s="254">
        <f>MAX(0,$F19-SUM($AC19:DC19))</f>
        <v>0</v>
      </c>
      <c r="DD44" s="254">
        <f>MAX(0,$F19-SUM($AC19:DD19))</f>
        <v>0</v>
      </c>
      <c r="DE44" s="254">
        <f>MAX(0,$F19-SUM($AC19:DE19))</f>
        <v>0</v>
      </c>
      <c r="DF44" s="254">
        <f>MAX(0,$F19-SUM($AC19:DF19))</f>
        <v>0</v>
      </c>
      <c r="DG44" s="254">
        <f>MAX(0,$F19-SUM($AC19:DG19))</f>
        <v>0</v>
      </c>
      <c r="DH44" s="254">
        <f>MAX(0,$F19-SUM($AC19:DH19))</f>
        <v>0</v>
      </c>
      <c r="DI44" s="254">
        <f>MAX(0,$F19-SUM($AC19:DI19))</f>
        <v>0</v>
      </c>
      <c r="DJ44" s="254">
        <f>MAX(0,$F19-SUM($AC19:DJ19))</f>
        <v>0</v>
      </c>
      <c r="DK44" s="254">
        <f>MAX(0,$F19-SUM($AC19:DK19))</f>
        <v>0</v>
      </c>
      <c r="DL44" s="254">
        <f>MAX(0,$F19-SUM($AC19:DL19))</f>
        <v>0</v>
      </c>
      <c r="DM44" s="254">
        <f>MAX(0,$F19-SUM($AC19:DM19))</f>
        <v>0</v>
      </c>
      <c r="DN44" s="254">
        <f>MAX(0,$F19-SUM($AC19:DN19))</f>
        <v>0</v>
      </c>
      <c r="DO44" s="254">
        <f>MAX(0,$F19-SUM($AC19:DO19))</f>
        <v>0</v>
      </c>
      <c r="DP44" s="254">
        <f>MAX(0,$F19-SUM($AC19:DP19))</f>
        <v>0</v>
      </c>
      <c r="DQ44" s="254">
        <f>MAX(0,$F19-SUM($AC19:DQ19))</f>
        <v>0</v>
      </c>
      <c r="DR44" s="254">
        <f>MAX(0,$F19-SUM($AC19:DR19))</f>
        <v>0</v>
      </c>
      <c r="DS44" s="254">
        <f>MAX(0,$F19-SUM($AC19:DS19))</f>
        <v>0</v>
      </c>
      <c r="DT44" s="254">
        <f>MAX(0,$F19-SUM($AC19:DT19))</f>
        <v>0</v>
      </c>
      <c r="DU44" s="254">
        <f>MAX(0,$F19-SUM($AC19:DU19))</f>
        <v>0</v>
      </c>
      <c r="DV44" s="254">
        <f>MAX(0,$F19-SUM($AC19:DV19))</f>
        <v>0</v>
      </c>
      <c r="DW44" s="254">
        <f>MAX(0,$F19-SUM($AC19:DW19))</f>
        <v>0</v>
      </c>
      <c r="DX44" s="254">
        <f>MAX(0,$F19-SUM($AC19:DX19))</f>
        <v>0</v>
      </c>
      <c r="DY44" s="254">
        <f>MAX(0,$F19-SUM($AC19:DY19))</f>
        <v>0</v>
      </c>
      <c r="DZ44" s="254">
        <f>MAX(0,$F19-SUM($AC19:DZ19))</f>
        <v>0</v>
      </c>
      <c r="EA44" s="254">
        <f>MAX(0,$F19-SUM($AC19:EA19))</f>
        <v>0</v>
      </c>
      <c r="EB44" s="254">
        <f>MAX(0,$F19-SUM($AC19:EB19))</f>
        <v>0</v>
      </c>
      <c r="EC44" s="254">
        <f>MAX(0,$F19-SUM($AC19:EC19))</f>
        <v>0</v>
      </c>
      <c r="ED44" s="254">
        <f>MAX(0,$F19-SUM($AC19:ED19))</f>
        <v>0</v>
      </c>
      <c r="EE44" s="254">
        <f>MAX(0,$F19-SUM($AC19:EE19))</f>
        <v>0</v>
      </c>
      <c r="EF44" s="254">
        <f>MAX(0,$F19-SUM($AC19:EF19))</f>
        <v>0</v>
      </c>
      <c r="EG44" s="254">
        <f>MAX(0,$F19-SUM($AC19:EG19))</f>
        <v>0</v>
      </c>
      <c r="EH44" s="254">
        <f>MAX(0,$F19-SUM($AC19:EH19))</f>
        <v>0</v>
      </c>
      <c r="EI44" s="254">
        <f>MAX(0,$F19-SUM($AC19:EI19))</f>
        <v>0</v>
      </c>
      <c r="EJ44" s="254">
        <f>MAX(0,$F19-SUM($AC19:EJ19))</f>
        <v>0</v>
      </c>
      <c r="EK44" s="254">
        <f>MAX(0,$F19-SUM($AC19:EK19))</f>
        <v>0</v>
      </c>
      <c r="EL44" s="254">
        <f>MAX(0,$F19-SUM($AC19:EL19))</f>
        <v>0</v>
      </c>
      <c r="EM44" s="254">
        <f>MAX(0,$F19-SUM($AC19:EM19))</f>
        <v>0</v>
      </c>
      <c r="EN44" s="254">
        <f>MAX(0,$F19-SUM($AC19:EN19))</f>
        <v>0</v>
      </c>
      <c r="EO44" s="254">
        <f>MAX(0,$F19-SUM($AC19:EO19))</f>
        <v>0</v>
      </c>
      <c r="EP44" s="254">
        <f>MAX(0,$F19-SUM($AC19:EP19))</f>
        <v>0</v>
      </c>
      <c r="EQ44" s="254">
        <f>MAX(0,$F19-SUM($AC19:EQ19))</f>
        <v>0</v>
      </c>
      <c r="ER44" s="254">
        <f>MAX(0,$F19-SUM($AC19:ER19))</f>
        <v>0</v>
      </c>
      <c r="ES44" s="254">
        <f>MAX(0,$F19-SUM($AC19:ES19))</f>
        <v>0</v>
      </c>
      <c r="ET44" s="254">
        <f>MAX(0,$F19-SUM($AC19:ET19))</f>
        <v>0</v>
      </c>
      <c r="EU44" s="254">
        <f>MAX(0,$F19-SUM($AC19:EU19))</f>
        <v>0</v>
      </c>
      <c r="EV44" s="254">
        <f>MAX(0,$F19-SUM($AC19:EV19))</f>
        <v>0</v>
      </c>
      <c r="EW44" s="254">
        <f>MAX(0,$F19-SUM($AC19:EW19))</f>
        <v>0</v>
      </c>
      <c r="EX44" s="254">
        <f>MAX(0,$F19-SUM($AC19:EX19))</f>
        <v>0</v>
      </c>
      <c r="EY44" s="254">
        <f>MAX(0,$F19-SUM($AC19:EY19))</f>
        <v>0</v>
      </c>
      <c r="EZ44" s="254">
        <f>MAX(0,$F19-SUM($AC19:EZ19))</f>
        <v>0</v>
      </c>
      <c r="FA44" s="254">
        <f>MAX(0,$F19-SUM($AC19:FA19))</f>
        <v>0</v>
      </c>
      <c r="FB44" s="254">
        <f>MAX(0,$F19-SUM($AC19:FB19))</f>
        <v>0</v>
      </c>
      <c r="FC44" s="254">
        <f>MAX(0,$F19-SUM($AC19:FC19))</f>
        <v>0</v>
      </c>
      <c r="FD44" s="254">
        <f>MAX(0,$F19-SUM($AC19:FD19))</f>
        <v>0</v>
      </c>
      <c r="FE44" s="254">
        <f>MAX(0,$F19-SUM($AC19:FE19))</f>
        <v>0</v>
      </c>
      <c r="FF44" s="254">
        <f>MAX(0,$F19-SUM($AC19:FF19))</f>
        <v>0</v>
      </c>
      <c r="FG44" s="254">
        <f>MAX(0,$F19-SUM($AC19:FG19))</f>
        <v>0</v>
      </c>
      <c r="FH44" s="254">
        <f>MAX(0,$F19-SUM($AC19:FH19))</f>
        <v>0</v>
      </c>
      <c r="FI44" s="254">
        <f>MAX(0,$F19-SUM($AC19:FI19))</f>
        <v>0</v>
      </c>
      <c r="FJ44" s="254">
        <f>MAX(0,$F19-SUM($AC19:FJ19))</f>
        <v>0</v>
      </c>
      <c r="FK44" s="254">
        <f>MAX(0,$F19-SUM($AC19:FK19))</f>
        <v>0</v>
      </c>
      <c r="FL44" s="254">
        <f>MAX(0,$F19-SUM($AC19:FL19))</f>
        <v>0</v>
      </c>
      <c r="FM44" s="254">
        <f>MAX(0,$F19-SUM($AC19:FM19))</f>
        <v>0</v>
      </c>
      <c r="FN44" s="254">
        <f>MAX(0,$F19-SUM($AC19:FN19))</f>
        <v>0</v>
      </c>
      <c r="FO44" s="254">
        <f>MAX(0,$F19-SUM($AC19:FO19))</f>
        <v>0</v>
      </c>
      <c r="FP44" s="254">
        <f>MAX(0,$F19-SUM($AC19:FP19))</f>
        <v>0</v>
      </c>
      <c r="FQ44" s="254">
        <f>MAX(0,$F19-SUM($AC19:FQ19))</f>
        <v>0</v>
      </c>
      <c r="FR44" s="254">
        <f>MAX(0,$F19-SUM($AC19:FR19))</f>
        <v>0</v>
      </c>
      <c r="FS44" s="254">
        <f>MAX(0,$F19-SUM($AC19:FS19))</f>
        <v>0</v>
      </c>
      <c r="FT44" s="254">
        <f>MAX(0,$F19-SUM($AC19:FT19))</f>
        <v>0</v>
      </c>
      <c r="FU44" s="254">
        <f>MAX(0,$F19-SUM($AC19:FU19))</f>
        <v>0</v>
      </c>
      <c r="FV44" s="254">
        <f>MAX(0,$F19-SUM($AC19:FV19))</f>
        <v>0</v>
      </c>
      <c r="FW44" s="254">
        <f>MAX(0,$F19-SUM($AC19:FW19))</f>
        <v>0</v>
      </c>
      <c r="FX44" s="254">
        <f>MAX(0,$F19-SUM($AC19:FX19))</f>
        <v>0</v>
      </c>
      <c r="FY44" s="254">
        <f>MAX(0,$F19-SUM($AC19:FY19))</f>
        <v>0</v>
      </c>
      <c r="FZ44" s="254">
        <f>MAX(0,$F19-SUM($AC19:FZ19))</f>
        <v>0</v>
      </c>
      <c r="GA44" s="254">
        <f>MAX(0,$F19-SUM($AC19:GA19))</f>
        <v>0</v>
      </c>
      <c r="GB44" s="254">
        <f>MAX(0,$F19-SUM($AC19:GB19))</f>
        <v>0</v>
      </c>
      <c r="GC44" s="254">
        <f>MAX(0,$F19-SUM($AC19:GC19))</f>
        <v>0</v>
      </c>
      <c r="GD44" s="254">
        <f>MAX(0,$F19-SUM($AC19:GD19))</f>
        <v>0</v>
      </c>
      <c r="GE44" s="254">
        <f>MAX(0,$F19-SUM($AC19:GE19))</f>
        <v>0</v>
      </c>
      <c r="GF44" s="254">
        <f>MAX(0,$F19-SUM($AC19:GF19))</f>
        <v>0</v>
      </c>
      <c r="GG44" s="254">
        <f>MAX(0,$F19-SUM($AC19:GG19))</f>
        <v>0</v>
      </c>
      <c r="GH44" s="254">
        <f>MAX(0,$F19-SUM($AC19:GH19))</f>
        <v>0</v>
      </c>
      <c r="GI44" s="254">
        <f>MAX(0,$F19-SUM($AC19:GI19))</f>
        <v>0</v>
      </c>
      <c r="GJ44" s="254">
        <f>MAX(0,$F19-SUM($AC19:GJ19))</f>
        <v>0</v>
      </c>
      <c r="GK44" s="254">
        <f>MAX(0,$F19-SUM($AC19:GK19))</f>
        <v>0</v>
      </c>
      <c r="GL44" s="254">
        <f>MAX(0,$F19-SUM($AC19:GL19))</f>
        <v>0</v>
      </c>
      <c r="GM44" s="254">
        <f>MAX(0,$F19-SUM($AC19:GM19))</f>
        <v>0</v>
      </c>
      <c r="GN44" s="254">
        <f>MAX(0,$F19-SUM($AC19:GN19))</f>
        <v>0</v>
      </c>
      <c r="GO44" s="254">
        <f>MAX(0,$F19-SUM($AC19:GO19))</f>
        <v>0</v>
      </c>
      <c r="GP44" s="254">
        <f>MAX(0,$F19-SUM($AC19:GP19))</f>
        <v>0</v>
      </c>
      <c r="GQ44" s="254">
        <f>MAX(0,$F19-SUM($AC19:GQ19))</f>
        <v>0</v>
      </c>
      <c r="GR44" s="254">
        <f>MAX(0,$F19-SUM($AC19:GR19))</f>
        <v>0</v>
      </c>
      <c r="GS44" s="254">
        <f>MAX(0,$F19-SUM($AC19:GS19))</f>
        <v>0</v>
      </c>
      <c r="GT44" s="254">
        <f>MAX(0,$F19-SUM($AC19:GT19))</f>
        <v>0</v>
      </c>
      <c r="GU44" s="254">
        <f>MAX(0,$F19-SUM($AC19:GU19))</f>
        <v>0</v>
      </c>
      <c r="GV44" s="254">
        <f>MAX(0,$F19-SUM($AC19:GV19))</f>
        <v>0</v>
      </c>
      <c r="GW44" s="254">
        <f>MAX(0,$F19-SUM($AC19:GW19))</f>
        <v>0</v>
      </c>
      <c r="GX44" s="254">
        <f>MAX(0,$F19-SUM($AC19:GX19))</f>
        <v>0</v>
      </c>
      <c r="GY44" s="254">
        <f>MAX(0,$F19-SUM($AC19:GY19))</f>
        <v>0</v>
      </c>
      <c r="GZ44" s="254">
        <f>MAX(0,$F19-SUM($AC19:GZ19))</f>
        <v>0</v>
      </c>
      <c r="HA44" s="254">
        <f>MAX(0,$F19-SUM($AC19:HA19))</f>
        <v>0</v>
      </c>
    </row>
    <row r="45" spans="1:209" hidden="1" x14ac:dyDescent="0.2">
      <c r="C45" s="257">
        <f t="shared" si="37"/>
        <v>4</v>
      </c>
      <c r="D45" s="253" t="str">
        <f t="shared" si="37"/>
        <v xml:space="preserve">Project Grant </v>
      </c>
      <c r="E45" s="241" t="str">
        <f t="shared" si="37"/>
        <v>Grants</v>
      </c>
      <c r="F45" s="239">
        <f t="shared" si="37"/>
        <v>0</v>
      </c>
      <c r="G45" s="239"/>
      <c r="H45" s="278"/>
      <c r="I45" s="278"/>
      <c r="J45" s="278"/>
      <c r="K45" s="278"/>
      <c r="L45" s="278"/>
      <c r="N45" s="153">
        <f>MAX(0,$F20-SUM($M20:N20))</f>
        <v>0</v>
      </c>
      <c r="O45" s="153">
        <f>MAX(0,$F20-SUM($M20:O20))</f>
        <v>0</v>
      </c>
      <c r="P45" s="153">
        <f>MAX(0,$F20-SUM($M20:P20))</f>
        <v>0</v>
      </c>
      <c r="Q45" s="153">
        <f>MAX(0,$F20-SUM($M20:Q20))</f>
        <v>0</v>
      </c>
      <c r="R45" s="153">
        <f>MAX(0,$F20-SUM($M20:R20))</f>
        <v>0</v>
      </c>
      <c r="S45" s="153">
        <f>MAX(0,$F20-SUM($M20:S20))</f>
        <v>0</v>
      </c>
      <c r="T45" s="153">
        <f>MAX(0,$F20-SUM($M20:T20))</f>
        <v>0</v>
      </c>
      <c r="U45" s="153">
        <f>MAX(0,$F20-SUM($M20:U20))</f>
        <v>0</v>
      </c>
      <c r="V45" s="153">
        <f>MAX(0,$F20-SUM($M20:V20))</f>
        <v>0</v>
      </c>
      <c r="W45" s="153">
        <f>MAX(0,$F20-SUM($M20:W20))</f>
        <v>0</v>
      </c>
      <c r="X45" s="153">
        <f>MAX(0,$F20-SUM($M20:X20))</f>
        <v>0</v>
      </c>
      <c r="Y45" s="153">
        <f>MAX(0,$F20-SUM($M20:Y20))</f>
        <v>0</v>
      </c>
      <c r="Z45" s="153">
        <f>MAX(0,$F20-SUM($M20:Z20))</f>
        <v>0</v>
      </c>
      <c r="AA45" s="153">
        <f>MAX(0,$F20-SUM($M20:AA20))</f>
        <v>0</v>
      </c>
      <c r="AB45" s="153">
        <f>MAX(0,$F20-SUM($M20:AB20))</f>
        <v>0</v>
      </c>
      <c r="AD45" s="254">
        <f>MAX(0,$F20-SUM($AC20:AD20))</f>
        <v>0</v>
      </c>
      <c r="AE45" s="254">
        <f>MAX(0,$F20-SUM($AC20:AE20))</f>
        <v>0</v>
      </c>
      <c r="AF45" s="254">
        <f>MAX(0,$F20-SUM($AC20:AF20))</f>
        <v>0</v>
      </c>
      <c r="AG45" s="254">
        <f>MAX(0,$F20-SUM($AC20:AG20))</f>
        <v>0</v>
      </c>
      <c r="AH45" s="254">
        <f>MAX(0,$F20-SUM($AC20:AH20))</f>
        <v>0</v>
      </c>
      <c r="AI45" s="254">
        <f>MAX(0,$F20-SUM($AC20:AI20))</f>
        <v>0</v>
      </c>
      <c r="AJ45" s="254">
        <f>MAX(0,$F20-SUM($AC20:AJ20))</f>
        <v>0</v>
      </c>
      <c r="AK45" s="254">
        <f>MAX(0,$F20-SUM($AC20:AK20))</f>
        <v>0</v>
      </c>
      <c r="AL45" s="254">
        <f>MAX(0,$F20-SUM($AC20:AL20))</f>
        <v>0</v>
      </c>
      <c r="AM45" s="254">
        <f>MAX(0,$F20-SUM($AC20:AM20))</f>
        <v>0</v>
      </c>
      <c r="AN45" s="254">
        <f>MAX(0,$F20-SUM($AC20:AN20))</f>
        <v>0</v>
      </c>
      <c r="AO45" s="254">
        <f>MAX(0,$F20-SUM($AC20:AO20))</f>
        <v>0</v>
      </c>
      <c r="AP45" s="254">
        <f>MAX(0,$F20-SUM($AC20:AP20))</f>
        <v>0</v>
      </c>
      <c r="AQ45" s="254">
        <f>MAX(0,$F20-SUM($AC20:AQ20))</f>
        <v>0</v>
      </c>
      <c r="AR45" s="254">
        <f>MAX(0,$F20-SUM($AC20:AR20))</f>
        <v>0</v>
      </c>
      <c r="AS45" s="254">
        <f>MAX(0,$F20-SUM($AC20:AS20))</f>
        <v>0</v>
      </c>
      <c r="AT45" s="254">
        <f>MAX(0,$F20-SUM($AC20:AT20))</f>
        <v>0</v>
      </c>
      <c r="AU45" s="254">
        <f>MAX(0,$F20-SUM($AC20:AU20))</f>
        <v>0</v>
      </c>
      <c r="AV45" s="254">
        <f>MAX(0,$F20-SUM($AC20:AV20))</f>
        <v>0</v>
      </c>
      <c r="AW45" s="254">
        <f>MAX(0,$F20-SUM($AC20:AW20))</f>
        <v>0</v>
      </c>
      <c r="AX45" s="254">
        <f>MAX(0,$F20-SUM($AC20:AX20))</f>
        <v>0</v>
      </c>
      <c r="AY45" s="254">
        <f>MAX(0,$F20-SUM($AC20:AY20))</f>
        <v>0</v>
      </c>
      <c r="AZ45" s="254">
        <f>MAX(0,$F20-SUM($AC20:AZ20))</f>
        <v>0</v>
      </c>
      <c r="BA45" s="254">
        <f>MAX(0,$F20-SUM($AC20:BA20))</f>
        <v>0</v>
      </c>
      <c r="BB45" s="254">
        <f>MAX(0,$F20-SUM($AC20:BB20))</f>
        <v>0</v>
      </c>
      <c r="BC45" s="254">
        <f>MAX(0,$F20-SUM($AC20:BC20))</f>
        <v>0</v>
      </c>
      <c r="BD45" s="254">
        <f>MAX(0,$F20-SUM($AC20:BD20))</f>
        <v>0</v>
      </c>
      <c r="BE45" s="254">
        <f>MAX(0,$F20-SUM($AC20:BE20))</f>
        <v>0</v>
      </c>
      <c r="BF45" s="254">
        <f>MAX(0,$F20-SUM($AC20:BF20))</f>
        <v>0</v>
      </c>
      <c r="BG45" s="254">
        <f>MAX(0,$F20-SUM($AC20:BG20))</f>
        <v>0</v>
      </c>
      <c r="BH45" s="254">
        <f>MAX(0,$F20-SUM($AC20:BH20))</f>
        <v>0</v>
      </c>
      <c r="BI45" s="254">
        <f>MAX(0,$F20-SUM($AC20:BI20))</f>
        <v>0</v>
      </c>
      <c r="BJ45" s="254">
        <f>MAX(0,$F20-SUM($AC20:BJ20))</f>
        <v>0</v>
      </c>
      <c r="BK45" s="254">
        <f>MAX(0,$F20-SUM($AC20:BK20))</f>
        <v>0</v>
      </c>
      <c r="BL45" s="254">
        <f>MAX(0,$F20-SUM($AC20:BL20))</f>
        <v>0</v>
      </c>
      <c r="BM45" s="254">
        <f>MAX(0,$F20-SUM($AC20:BM20))</f>
        <v>0</v>
      </c>
      <c r="BN45" s="254">
        <f>MAX(0,$F20-SUM($AC20:BN20))</f>
        <v>0</v>
      </c>
      <c r="BO45" s="254">
        <f>MAX(0,$F20-SUM($AC20:BO20))</f>
        <v>0</v>
      </c>
      <c r="BP45" s="254">
        <f>MAX(0,$F20-SUM($AC20:BP20))</f>
        <v>0</v>
      </c>
      <c r="BQ45" s="254">
        <f>MAX(0,$F20-SUM($AC20:BQ20))</f>
        <v>0</v>
      </c>
      <c r="BR45" s="254">
        <f>MAX(0,$F20-SUM($AC20:BR20))</f>
        <v>0</v>
      </c>
      <c r="BS45" s="254">
        <f>MAX(0,$F20-SUM($AC20:BS20))</f>
        <v>0</v>
      </c>
      <c r="BT45" s="254">
        <f>MAX(0,$F20-SUM($AC20:BT20))</f>
        <v>0</v>
      </c>
      <c r="BU45" s="254">
        <f>MAX(0,$F20-SUM($AC20:BU20))</f>
        <v>0</v>
      </c>
      <c r="BV45" s="254">
        <f>MAX(0,$F20-SUM($AC20:BV20))</f>
        <v>0</v>
      </c>
      <c r="BW45" s="254">
        <f>MAX(0,$F20-SUM($AC20:BW20))</f>
        <v>0</v>
      </c>
      <c r="BX45" s="254">
        <f>MAX(0,$F20-SUM($AC20:BX20))</f>
        <v>0</v>
      </c>
      <c r="BY45" s="254">
        <f>MAX(0,$F20-SUM($AC20:BY20))</f>
        <v>0</v>
      </c>
      <c r="BZ45" s="254">
        <f>MAX(0,$F20-SUM($AC20:BZ20))</f>
        <v>0</v>
      </c>
      <c r="CA45" s="254">
        <f>MAX(0,$F20-SUM($AC20:CA20))</f>
        <v>0</v>
      </c>
      <c r="CB45" s="254">
        <f>MAX(0,$F20-SUM($AC20:CB20))</f>
        <v>0</v>
      </c>
      <c r="CC45" s="254">
        <f>MAX(0,$F20-SUM($AC20:CC20))</f>
        <v>0</v>
      </c>
      <c r="CD45" s="254">
        <f>MAX(0,$F20-SUM($AC20:CD20))</f>
        <v>0</v>
      </c>
      <c r="CE45" s="254">
        <f>MAX(0,$F20-SUM($AC20:CE20))</f>
        <v>0</v>
      </c>
      <c r="CF45" s="254">
        <f>MAX(0,$F20-SUM($AC20:CF20))</f>
        <v>0</v>
      </c>
      <c r="CG45" s="254">
        <f>MAX(0,$F20-SUM($AC20:CG20))</f>
        <v>0</v>
      </c>
      <c r="CH45" s="254">
        <f>MAX(0,$F20-SUM($AC20:CH20))</f>
        <v>0</v>
      </c>
      <c r="CI45" s="254">
        <f>MAX(0,$F20-SUM($AC20:CI20))</f>
        <v>0</v>
      </c>
      <c r="CJ45" s="254">
        <f>MAX(0,$F20-SUM($AC20:CJ20))</f>
        <v>0</v>
      </c>
      <c r="CK45" s="254">
        <f>MAX(0,$F20-SUM($AC20:CK20))</f>
        <v>0</v>
      </c>
      <c r="CL45" s="254">
        <f>MAX(0,$F20-SUM($AC20:CL20))</f>
        <v>0</v>
      </c>
      <c r="CM45" s="254">
        <f>MAX(0,$F20-SUM($AC20:CM20))</f>
        <v>0</v>
      </c>
      <c r="CN45" s="254">
        <f>MAX(0,$F20-SUM($AC20:CN20))</f>
        <v>0</v>
      </c>
      <c r="CO45" s="254">
        <f>MAX(0,$F20-SUM($AC20:CO20))</f>
        <v>0</v>
      </c>
      <c r="CP45" s="254">
        <f>MAX(0,$F20-SUM($AC20:CP20))</f>
        <v>0</v>
      </c>
      <c r="CQ45" s="254">
        <f>MAX(0,$F20-SUM($AC20:CQ20))</f>
        <v>0</v>
      </c>
      <c r="CR45" s="254">
        <f>MAX(0,$F20-SUM($AC20:CR20))</f>
        <v>0</v>
      </c>
      <c r="CS45" s="254">
        <f>MAX(0,$F20-SUM($AC20:CS20))</f>
        <v>0</v>
      </c>
      <c r="CT45" s="254">
        <f>MAX(0,$F20-SUM($AC20:CT20))</f>
        <v>0</v>
      </c>
      <c r="CU45" s="254">
        <f>MAX(0,$F20-SUM($AC20:CU20))</f>
        <v>0</v>
      </c>
      <c r="CV45" s="254">
        <f>MAX(0,$F20-SUM($AC20:CV20))</f>
        <v>0</v>
      </c>
      <c r="CW45" s="254">
        <f>MAX(0,$F20-SUM($AC20:CW20))</f>
        <v>0</v>
      </c>
      <c r="CX45" s="254">
        <f>MAX(0,$F20-SUM($AC20:CX20))</f>
        <v>0</v>
      </c>
      <c r="CY45" s="254">
        <f>MAX(0,$F20-SUM($AC20:CY20))</f>
        <v>0</v>
      </c>
      <c r="CZ45" s="254">
        <f>MAX(0,$F20-SUM($AC20:CZ20))</f>
        <v>0</v>
      </c>
      <c r="DA45" s="254">
        <f>MAX(0,$F20-SUM($AC20:DA20))</f>
        <v>0</v>
      </c>
      <c r="DB45" s="254">
        <f>MAX(0,$F20-SUM($AC20:DB20))</f>
        <v>0</v>
      </c>
      <c r="DC45" s="254">
        <f>MAX(0,$F20-SUM($AC20:DC20))</f>
        <v>0</v>
      </c>
      <c r="DD45" s="254">
        <f>MAX(0,$F20-SUM($AC20:DD20))</f>
        <v>0</v>
      </c>
      <c r="DE45" s="254">
        <f>MAX(0,$F20-SUM($AC20:DE20))</f>
        <v>0</v>
      </c>
      <c r="DF45" s="254">
        <f>MAX(0,$F20-SUM($AC20:DF20))</f>
        <v>0</v>
      </c>
      <c r="DG45" s="254">
        <f>MAX(0,$F20-SUM($AC20:DG20))</f>
        <v>0</v>
      </c>
      <c r="DH45" s="254">
        <f>MAX(0,$F20-SUM($AC20:DH20))</f>
        <v>0</v>
      </c>
      <c r="DI45" s="254">
        <f>MAX(0,$F20-SUM($AC20:DI20))</f>
        <v>0</v>
      </c>
      <c r="DJ45" s="254">
        <f>MAX(0,$F20-SUM($AC20:DJ20))</f>
        <v>0</v>
      </c>
      <c r="DK45" s="254">
        <f>MAX(0,$F20-SUM($AC20:DK20))</f>
        <v>0</v>
      </c>
      <c r="DL45" s="254">
        <f>MAX(0,$F20-SUM($AC20:DL20))</f>
        <v>0</v>
      </c>
      <c r="DM45" s="254">
        <f>MAX(0,$F20-SUM($AC20:DM20))</f>
        <v>0</v>
      </c>
      <c r="DN45" s="254">
        <f>MAX(0,$F20-SUM($AC20:DN20))</f>
        <v>0</v>
      </c>
      <c r="DO45" s="254">
        <f>MAX(0,$F20-SUM($AC20:DO20))</f>
        <v>0</v>
      </c>
      <c r="DP45" s="254">
        <f>MAX(0,$F20-SUM($AC20:DP20))</f>
        <v>0</v>
      </c>
      <c r="DQ45" s="254">
        <f>MAX(0,$F20-SUM($AC20:DQ20))</f>
        <v>0</v>
      </c>
      <c r="DR45" s="254">
        <f>MAX(0,$F20-SUM($AC20:DR20))</f>
        <v>0</v>
      </c>
      <c r="DS45" s="254">
        <f>MAX(0,$F20-SUM($AC20:DS20))</f>
        <v>0</v>
      </c>
      <c r="DT45" s="254">
        <f>MAX(0,$F20-SUM($AC20:DT20))</f>
        <v>0</v>
      </c>
      <c r="DU45" s="254">
        <f>MAX(0,$F20-SUM($AC20:DU20))</f>
        <v>0</v>
      </c>
      <c r="DV45" s="254">
        <f>MAX(0,$F20-SUM($AC20:DV20))</f>
        <v>0</v>
      </c>
      <c r="DW45" s="254">
        <f>MAX(0,$F20-SUM($AC20:DW20))</f>
        <v>0</v>
      </c>
      <c r="DX45" s="254">
        <f>MAX(0,$F20-SUM($AC20:DX20))</f>
        <v>0</v>
      </c>
      <c r="DY45" s="254">
        <f>MAX(0,$F20-SUM($AC20:DY20))</f>
        <v>0</v>
      </c>
      <c r="DZ45" s="254">
        <f>MAX(0,$F20-SUM($AC20:DZ20))</f>
        <v>0</v>
      </c>
      <c r="EA45" s="254">
        <f>MAX(0,$F20-SUM($AC20:EA20))</f>
        <v>0</v>
      </c>
      <c r="EB45" s="254">
        <f>MAX(0,$F20-SUM($AC20:EB20))</f>
        <v>0</v>
      </c>
      <c r="EC45" s="254">
        <f>MAX(0,$F20-SUM($AC20:EC20))</f>
        <v>0</v>
      </c>
      <c r="ED45" s="254">
        <f>MAX(0,$F20-SUM($AC20:ED20))</f>
        <v>0</v>
      </c>
      <c r="EE45" s="254">
        <f>MAX(0,$F20-SUM($AC20:EE20))</f>
        <v>0</v>
      </c>
      <c r="EF45" s="254">
        <f>MAX(0,$F20-SUM($AC20:EF20))</f>
        <v>0</v>
      </c>
      <c r="EG45" s="254">
        <f>MAX(0,$F20-SUM($AC20:EG20))</f>
        <v>0</v>
      </c>
      <c r="EH45" s="254">
        <f>MAX(0,$F20-SUM($AC20:EH20))</f>
        <v>0</v>
      </c>
      <c r="EI45" s="254">
        <f>MAX(0,$F20-SUM($AC20:EI20))</f>
        <v>0</v>
      </c>
      <c r="EJ45" s="254">
        <f>MAX(0,$F20-SUM($AC20:EJ20))</f>
        <v>0</v>
      </c>
      <c r="EK45" s="254">
        <f>MAX(0,$F20-SUM($AC20:EK20))</f>
        <v>0</v>
      </c>
      <c r="EL45" s="254">
        <f>MAX(0,$F20-SUM($AC20:EL20))</f>
        <v>0</v>
      </c>
      <c r="EM45" s="254">
        <f>MAX(0,$F20-SUM($AC20:EM20))</f>
        <v>0</v>
      </c>
      <c r="EN45" s="254">
        <f>MAX(0,$F20-SUM($AC20:EN20))</f>
        <v>0</v>
      </c>
      <c r="EO45" s="254">
        <f>MAX(0,$F20-SUM($AC20:EO20))</f>
        <v>0</v>
      </c>
      <c r="EP45" s="254">
        <f>MAX(0,$F20-SUM($AC20:EP20))</f>
        <v>0</v>
      </c>
      <c r="EQ45" s="254">
        <f>MAX(0,$F20-SUM($AC20:EQ20))</f>
        <v>0</v>
      </c>
      <c r="ER45" s="254">
        <f>MAX(0,$F20-SUM($AC20:ER20))</f>
        <v>0</v>
      </c>
      <c r="ES45" s="254">
        <f>MAX(0,$F20-SUM($AC20:ES20))</f>
        <v>0</v>
      </c>
      <c r="ET45" s="254">
        <f>MAX(0,$F20-SUM($AC20:ET20))</f>
        <v>0</v>
      </c>
      <c r="EU45" s="254">
        <f>MAX(0,$F20-SUM($AC20:EU20))</f>
        <v>0</v>
      </c>
      <c r="EV45" s="254">
        <f>MAX(0,$F20-SUM($AC20:EV20))</f>
        <v>0</v>
      </c>
      <c r="EW45" s="254">
        <f>MAX(0,$F20-SUM($AC20:EW20))</f>
        <v>0</v>
      </c>
      <c r="EX45" s="254">
        <f>MAX(0,$F20-SUM($AC20:EX20))</f>
        <v>0</v>
      </c>
      <c r="EY45" s="254">
        <f>MAX(0,$F20-SUM($AC20:EY20))</f>
        <v>0</v>
      </c>
      <c r="EZ45" s="254">
        <f>MAX(0,$F20-SUM($AC20:EZ20))</f>
        <v>0</v>
      </c>
      <c r="FA45" s="254">
        <f>MAX(0,$F20-SUM($AC20:FA20))</f>
        <v>0</v>
      </c>
      <c r="FB45" s="254">
        <f>MAX(0,$F20-SUM($AC20:FB20))</f>
        <v>0</v>
      </c>
      <c r="FC45" s="254">
        <f>MAX(0,$F20-SUM($AC20:FC20))</f>
        <v>0</v>
      </c>
      <c r="FD45" s="254">
        <f>MAX(0,$F20-SUM($AC20:FD20))</f>
        <v>0</v>
      </c>
      <c r="FE45" s="254">
        <f>MAX(0,$F20-SUM($AC20:FE20))</f>
        <v>0</v>
      </c>
      <c r="FF45" s="254">
        <f>MAX(0,$F20-SUM($AC20:FF20))</f>
        <v>0</v>
      </c>
      <c r="FG45" s="254">
        <f>MAX(0,$F20-SUM($AC20:FG20))</f>
        <v>0</v>
      </c>
      <c r="FH45" s="254">
        <f>MAX(0,$F20-SUM($AC20:FH20))</f>
        <v>0</v>
      </c>
      <c r="FI45" s="254">
        <f>MAX(0,$F20-SUM($AC20:FI20))</f>
        <v>0</v>
      </c>
      <c r="FJ45" s="254">
        <f>MAX(0,$F20-SUM($AC20:FJ20))</f>
        <v>0</v>
      </c>
      <c r="FK45" s="254">
        <f>MAX(0,$F20-SUM($AC20:FK20))</f>
        <v>0</v>
      </c>
      <c r="FL45" s="254">
        <f>MAX(0,$F20-SUM($AC20:FL20))</f>
        <v>0</v>
      </c>
      <c r="FM45" s="254">
        <f>MAX(0,$F20-SUM($AC20:FM20))</f>
        <v>0</v>
      </c>
      <c r="FN45" s="254">
        <f>MAX(0,$F20-SUM($AC20:FN20))</f>
        <v>0</v>
      </c>
      <c r="FO45" s="254">
        <f>MAX(0,$F20-SUM($AC20:FO20))</f>
        <v>0</v>
      </c>
      <c r="FP45" s="254">
        <f>MAX(0,$F20-SUM($AC20:FP20))</f>
        <v>0</v>
      </c>
      <c r="FQ45" s="254">
        <f>MAX(0,$F20-SUM($AC20:FQ20))</f>
        <v>0</v>
      </c>
      <c r="FR45" s="254">
        <f>MAX(0,$F20-SUM($AC20:FR20))</f>
        <v>0</v>
      </c>
      <c r="FS45" s="254">
        <f>MAX(0,$F20-SUM($AC20:FS20))</f>
        <v>0</v>
      </c>
      <c r="FT45" s="254">
        <f>MAX(0,$F20-SUM($AC20:FT20))</f>
        <v>0</v>
      </c>
      <c r="FU45" s="254">
        <f>MAX(0,$F20-SUM($AC20:FU20))</f>
        <v>0</v>
      </c>
      <c r="FV45" s="254">
        <f>MAX(0,$F20-SUM($AC20:FV20))</f>
        <v>0</v>
      </c>
      <c r="FW45" s="254">
        <f>MAX(0,$F20-SUM($AC20:FW20))</f>
        <v>0</v>
      </c>
      <c r="FX45" s="254">
        <f>MAX(0,$F20-SUM($AC20:FX20))</f>
        <v>0</v>
      </c>
      <c r="FY45" s="254">
        <f>MAX(0,$F20-SUM($AC20:FY20))</f>
        <v>0</v>
      </c>
      <c r="FZ45" s="254">
        <f>MAX(0,$F20-SUM($AC20:FZ20))</f>
        <v>0</v>
      </c>
      <c r="GA45" s="254">
        <f>MAX(0,$F20-SUM($AC20:GA20))</f>
        <v>0</v>
      </c>
      <c r="GB45" s="254">
        <f>MAX(0,$F20-SUM($AC20:GB20))</f>
        <v>0</v>
      </c>
      <c r="GC45" s="254">
        <f>MAX(0,$F20-SUM($AC20:GC20))</f>
        <v>0</v>
      </c>
      <c r="GD45" s="254">
        <f>MAX(0,$F20-SUM($AC20:GD20))</f>
        <v>0</v>
      </c>
      <c r="GE45" s="254">
        <f>MAX(0,$F20-SUM($AC20:GE20))</f>
        <v>0</v>
      </c>
      <c r="GF45" s="254">
        <f>MAX(0,$F20-SUM($AC20:GF20))</f>
        <v>0</v>
      </c>
      <c r="GG45" s="254">
        <f>MAX(0,$F20-SUM($AC20:GG20))</f>
        <v>0</v>
      </c>
      <c r="GH45" s="254">
        <f>MAX(0,$F20-SUM($AC20:GH20))</f>
        <v>0</v>
      </c>
      <c r="GI45" s="254">
        <f>MAX(0,$F20-SUM($AC20:GI20))</f>
        <v>0</v>
      </c>
      <c r="GJ45" s="254">
        <f>MAX(0,$F20-SUM($AC20:GJ20))</f>
        <v>0</v>
      </c>
      <c r="GK45" s="254">
        <f>MAX(0,$F20-SUM($AC20:GK20))</f>
        <v>0</v>
      </c>
      <c r="GL45" s="254">
        <f>MAX(0,$F20-SUM($AC20:GL20))</f>
        <v>0</v>
      </c>
      <c r="GM45" s="254">
        <f>MAX(0,$F20-SUM($AC20:GM20))</f>
        <v>0</v>
      </c>
      <c r="GN45" s="254">
        <f>MAX(0,$F20-SUM($AC20:GN20))</f>
        <v>0</v>
      </c>
      <c r="GO45" s="254">
        <f>MAX(0,$F20-SUM($AC20:GO20))</f>
        <v>0</v>
      </c>
      <c r="GP45" s="254">
        <f>MAX(0,$F20-SUM($AC20:GP20))</f>
        <v>0</v>
      </c>
      <c r="GQ45" s="254">
        <f>MAX(0,$F20-SUM($AC20:GQ20))</f>
        <v>0</v>
      </c>
      <c r="GR45" s="254">
        <f>MAX(0,$F20-SUM($AC20:GR20))</f>
        <v>0</v>
      </c>
      <c r="GS45" s="254">
        <f>MAX(0,$F20-SUM($AC20:GS20))</f>
        <v>0</v>
      </c>
      <c r="GT45" s="254">
        <f>MAX(0,$F20-SUM($AC20:GT20))</f>
        <v>0</v>
      </c>
      <c r="GU45" s="254">
        <f>MAX(0,$F20-SUM($AC20:GU20))</f>
        <v>0</v>
      </c>
      <c r="GV45" s="254">
        <f>MAX(0,$F20-SUM($AC20:GV20))</f>
        <v>0</v>
      </c>
      <c r="GW45" s="254">
        <f>MAX(0,$F20-SUM($AC20:GW20))</f>
        <v>0</v>
      </c>
      <c r="GX45" s="254">
        <f>MAX(0,$F20-SUM($AC20:GX20))</f>
        <v>0</v>
      </c>
      <c r="GY45" s="254">
        <f>MAX(0,$F20-SUM($AC20:GY20))</f>
        <v>0</v>
      </c>
      <c r="GZ45" s="254">
        <f>MAX(0,$F20-SUM($AC20:GZ20))</f>
        <v>0</v>
      </c>
      <c r="HA45" s="254">
        <f>MAX(0,$F20-SUM($AC20:HA20))</f>
        <v>0</v>
      </c>
    </row>
    <row r="46" spans="1:209" hidden="1" x14ac:dyDescent="0.2">
      <c r="C46" s="257">
        <f t="shared" si="37"/>
        <v>5</v>
      </c>
      <c r="D46" s="253" t="str">
        <f t="shared" si="37"/>
        <v>TIF Loan - Upfront</v>
      </c>
      <c r="E46" s="241" t="str">
        <f t="shared" si="37"/>
        <v>Short Term/Reimbursable Debt</v>
      </c>
      <c r="F46" s="239">
        <f t="shared" si="37"/>
        <v>0</v>
      </c>
      <c r="G46" s="239"/>
      <c r="H46" s="278"/>
      <c r="I46" s="278"/>
      <c r="J46" s="278"/>
      <c r="K46" s="278"/>
      <c r="L46" s="278"/>
      <c r="N46" s="153">
        <f>MAX(0,$F21-SUM($M21:N21))</f>
        <v>0</v>
      </c>
      <c r="O46" s="153">
        <f>MAX(0,$F21-SUM($M21:O21))</f>
        <v>0</v>
      </c>
      <c r="P46" s="153">
        <f>MAX(0,$F21-SUM($M21:P21))</f>
        <v>0</v>
      </c>
      <c r="Q46" s="153">
        <f>MAX(0,$F21-SUM($M21:Q21))</f>
        <v>0</v>
      </c>
      <c r="R46" s="153">
        <f>MAX(0,$F21-SUM($M21:R21))</f>
        <v>0</v>
      </c>
      <c r="S46" s="153">
        <f>MAX(0,$F21-SUM($M21:S21))</f>
        <v>0</v>
      </c>
      <c r="T46" s="153">
        <f>MAX(0,$F21-SUM($M21:T21))</f>
        <v>0</v>
      </c>
      <c r="U46" s="153">
        <f>MAX(0,$F21-SUM($M21:U21))</f>
        <v>0</v>
      </c>
      <c r="V46" s="153">
        <f>MAX(0,$F21-SUM($M21:V21))</f>
        <v>0</v>
      </c>
      <c r="W46" s="153">
        <f>MAX(0,$F21-SUM($M21:W21))</f>
        <v>0</v>
      </c>
      <c r="X46" s="153">
        <f>MAX(0,$F21-SUM($M21:X21))</f>
        <v>0</v>
      </c>
      <c r="Y46" s="153">
        <f>MAX(0,$F21-SUM($M21:Y21))</f>
        <v>0</v>
      </c>
      <c r="Z46" s="153">
        <f>MAX(0,$F21-SUM($M21:Z21))</f>
        <v>0</v>
      </c>
      <c r="AA46" s="153">
        <f>MAX(0,$F21-SUM($M21:AA21))</f>
        <v>0</v>
      </c>
      <c r="AB46" s="153">
        <f>MAX(0,$F21-SUM($M21:AB21))</f>
        <v>0</v>
      </c>
      <c r="AD46" s="254">
        <f>MAX(0,$F21-SUM($AC21:AD21))</f>
        <v>0</v>
      </c>
      <c r="AE46" s="254">
        <f>MAX(0,$F21-SUM($AC21:AE21))</f>
        <v>0</v>
      </c>
      <c r="AF46" s="254">
        <f>MAX(0,$F21-SUM($AC21:AF21))</f>
        <v>0</v>
      </c>
      <c r="AG46" s="254">
        <f>MAX(0,$F21-SUM($AC21:AG21))</f>
        <v>0</v>
      </c>
      <c r="AH46" s="254">
        <f>MAX(0,$F21-SUM($AC21:AH21))</f>
        <v>0</v>
      </c>
      <c r="AI46" s="254">
        <f>MAX(0,$F21-SUM($AC21:AI21))</f>
        <v>0</v>
      </c>
      <c r="AJ46" s="254">
        <f>MAX(0,$F21-SUM($AC21:AJ21))</f>
        <v>0</v>
      </c>
      <c r="AK46" s="254">
        <f>MAX(0,$F21-SUM($AC21:AK21))</f>
        <v>0</v>
      </c>
      <c r="AL46" s="254">
        <f>MAX(0,$F21-SUM($AC21:AL21))</f>
        <v>0</v>
      </c>
      <c r="AM46" s="254">
        <f>MAX(0,$F21-SUM($AC21:AM21))</f>
        <v>0</v>
      </c>
      <c r="AN46" s="254">
        <f>MAX(0,$F21-SUM($AC21:AN21))</f>
        <v>0</v>
      </c>
      <c r="AO46" s="254">
        <f>MAX(0,$F21-SUM($AC21:AO21))</f>
        <v>0</v>
      </c>
      <c r="AP46" s="254">
        <f>MAX(0,$F21-SUM($AC21:AP21))</f>
        <v>0</v>
      </c>
      <c r="AQ46" s="254">
        <f>MAX(0,$F21-SUM($AC21:AQ21))</f>
        <v>0</v>
      </c>
      <c r="AR46" s="254">
        <f>MAX(0,$F21-SUM($AC21:AR21))</f>
        <v>0</v>
      </c>
      <c r="AS46" s="254">
        <f>MAX(0,$F21-SUM($AC21:AS21))</f>
        <v>0</v>
      </c>
      <c r="AT46" s="254">
        <f>MAX(0,$F21-SUM($AC21:AT21))</f>
        <v>0</v>
      </c>
      <c r="AU46" s="254">
        <f>MAX(0,$F21-SUM($AC21:AU21))</f>
        <v>0</v>
      </c>
      <c r="AV46" s="254">
        <f>MAX(0,$F21-SUM($AC21:AV21))</f>
        <v>0</v>
      </c>
      <c r="AW46" s="254">
        <f>MAX(0,$F21-SUM($AC21:AW21))</f>
        <v>0</v>
      </c>
      <c r="AX46" s="254">
        <f>MAX(0,$F21-SUM($AC21:AX21))</f>
        <v>0</v>
      </c>
      <c r="AY46" s="254">
        <f>MAX(0,$F21-SUM($AC21:AY21))</f>
        <v>0</v>
      </c>
      <c r="AZ46" s="254">
        <f>MAX(0,$F21-SUM($AC21:AZ21))</f>
        <v>0</v>
      </c>
      <c r="BA46" s="254">
        <f>MAX(0,$F21-SUM($AC21:BA21))</f>
        <v>0</v>
      </c>
      <c r="BB46" s="254">
        <f>MAX(0,$F21-SUM($AC21:BB21))</f>
        <v>0</v>
      </c>
      <c r="BC46" s="254">
        <f>MAX(0,$F21-SUM($AC21:BC21))</f>
        <v>0</v>
      </c>
      <c r="BD46" s="254">
        <f>MAX(0,$F21-SUM($AC21:BD21))</f>
        <v>0</v>
      </c>
      <c r="BE46" s="254">
        <f>MAX(0,$F21-SUM($AC21:BE21))</f>
        <v>0</v>
      </c>
      <c r="BF46" s="254">
        <f>MAX(0,$F21-SUM($AC21:BF21))</f>
        <v>0</v>
      </c>
      <c r="BG46" s="254">
        <f>MAX(0,$F21-SUM($AC21:BG21))</f>
        <v>0</v>
      </c>
      <c r="BH46" s="254">
        <f>MAX(0,$F21-SUM($AC21:BH21))</f>
        <v>0</v>
      </c>
      <c r="BI46" s="254">
        <f>MAX(0,$F21-SUM($AC21:BI21))</f>
        <v>0</v>
      </c>
      <c r="BJ46" s="254">
        <f>MAX(0,$F21-SUM($AC21:BJ21))</f>
        <v>0</v>
      </c>
      <c r="BK46" s="254">
        <f>MAX(0,$F21-SUM($AC21:BK21))</f>
        <v>0</v>
      </c>
      <c r="BL46" s="254">
        <f>MAX(0,$F21-SUM($AC21:BL21))</f>
        <v>0</v>
      </c>
      <c r="BM46" s="254">
        <f>MAX(0,$F21-SUM($AC21:BM21))</f>
        <v>0</v>
      </c>
      <c r="BN46" s="254">
        <f>MAX(0,$F21-SUM($AC21:BN21))</f>
        <v>0</v>
      </c>
      <c r="BO46" s="254">
        <f>MAX(0,$F21-SUM($AC21:BO21))</f>
        <v>0</v>
      </c>
      <c r="BP46" s="254">
        <f>MAX(0,$F21-SUM($AC21:BP21))</f>
        <v>0</v>
      </c>
      <c r="BQ46" s="254">
        <f>MAX(0,$F21-SUM($AC21:BQ21))</f>
        <v>0</v>
      </c>
      <c r="BR46" s="254">
        <f>MAX(0,$F21-SUM($AC21:BR21))</f>
        <v>0</v>
      </c>
      <c r="BS46" s="254">
        <f>MAX(0,$F21-SUM($AC21:BS21))</f>
        <v>0</v>
      </c>
      <c r="BT46" s="254">
        <f>MAX(0,$F21-SUM($AC21:BT21))</f>
        <v>0</v>
      </c>
      <c r="BU46" s="254">
        <f>MAX(0,$F21-SUM($AC21:BU21))</f>
        <v>0</v>
      </c>
      <c r="BV46" s="254">
        <f>MAX(0,$F21-SUM($AC21:BV21))</f>
        <v>0</v>
      </c>
      <c r="BW46" s="254">
        <f>MAX(0,$F21-SUM($AC21:BW21))</f>
        <v>0</v>
      </c>
      <c r="BX46" s="254">
        <f>MAX(0,$F21-SUM($AC21:BX21))</f>
        <v>0</v>
      </c>
      <c r="BY46" s="254">
        <f>MAX(0,$F21-SUM($AC21:BY21))</f>
        <v>0</v>
      </c>
      <c r="BZ46" s="254">
        <f>MAX(0,$F21-SUM($AC21:BZ21))</f>
        <v>0</v>
      </c>
      <c r="CA46" s="254">
        <f>MAX(0,$F21-SUM($AC21:CA21))</f>
        <v>0</v>
      </c>
      <c r="CB46" s="254">
        <f>MAX(0,$F21-SUM($AC21:CB21))</f>
        <v>0</v>
      </c>
      <c r="CC46" s="254">
        <f>MAX(0,$F21-SUM($AC21:CC21))</f>
        <v>0</v>
      </c>
      <c r="CD46" s="254">
        <f>MAX(0,$F21-SUM($AC21:CD21))</f>
        <v>0</v>
      </c>
      <c r="CE46" s="254">
        <f>MAX(0,$F21-SUM($AC21:CE21))</f>
        <v>0</v>
      </c>
      <c r="CF46" s="254">
        <f>MAX(0,$F21-SUM($AC21:CF21))</f>
        <v>0</v>
      </c>
      <c r="CG46" s="254">
        <f>MAX(0,$F21-SUM($AC21:CG21))</f>
        <v>0</v>
      </c>
      <c r="CH46" s="254">
        <f>MAX(0,$F21-SUM($AC21:CH21))</f>
        <v>0</v>
      </c>
      <c r="CI46" s="254">
        <f>MAX(0,$F21-SUM($AC21:CI21))</f>
        <v>0</v>
      </c>
      <c r="CJ46" s="254">
        <f>MAX(0,$F21-SUM($AC21:CJ21))</f>
        <v>0</v>
      </c>
      <c r="CK46" s="254">
        <f>MAX(0,$F21-SUM($AC21:CK21))</f>
        <v>0</v>
      </c>
      <c r="CL46" s="254">
        <f>MAX(0,$F21-SUM($AC21:CL21))</f>
        <v>0</v>
      </c>
      <c r="CM46" s="254">
        <f>MAX(0,$F21-SUM($AC21:CM21))</f>
        <v>0</v>
      </c>
      <c r="CN46" s="254">
        <f>MAX(0,$F21-SUM($AC21:CN21))</f>
        <v>0</v>
      </c>
      <c r="CO46" s="254">
        <f>MAX(0,$F21-SUM($AC21:CO21))</f>
        <v>0</v>
      </c>
      <c r="CP46" s="254">
        <f>MAX(0,$F21-SUM($AC21:CP21))</f>
        <v>0</v>
      </c>
      <c r="CQ46" s="254">
        <f>MAX(0,$F21-SUM($AC21:CQ21))</f>
        <v>0</v>
      </c>
      <c r="CR46" s="254">
        <f>MAX(0,$F21-SUM($AC21:CR21))</f>
        <v>0</v>
      </c>
      <c r="CS46" s="254">
        <f>MAX(0,$F21-SUM($AC21:CS21))</f>
        <v>0</v>
      </c>
      <c r="CT46" s="254">
        <f>MAX(0,$F21-SUM($AC21:CT21))</f>
        <v>0</v>
      </c>
      <c r="CU46" s="254">
        <f>MAX(0,$F21-SUM($AC21:CU21))</f>
        <v>0</v>
      </c>
      <c r="CV46" s="254">
        <f>MAX(0,$F21-SUM($AC21:CV21))</f>
        <v>0</v>
      </c>
      <c r="CW46" s="254">
        <f>MAX(0,$F21-SUM($AC21:CW21))</f>
        <v>0</v>
      </c>
      <c r="CX46" s="254">
        <f>MAX(0,$F21-SUM($AC21:CX21))</f>
        <v>0</v>
      </c>
      <c r="CY46" s="254">
        <f>MAX(0,$F21-SUM($AC21:CY21))</f>
        <v>0</v>
      </c>
      <c r="CZ46" s="254">
        <f>MAX(0,$F21-SUM($AC21:CZ21))</f>
        <v>0</v>
      </c>
      <c r="DA46" s="254">
        <f>MAX(0,$F21-SUM($AC21:DA21))</f>
        <v>0</v>
      </c>
      <c r="DB46" s="254">
        <f>MAX(0,$F21-SUM($AC21:DB21))</f>
        <v>0</v>
      </c>
      <c r="DC46" s="254">
        <f>MAX(0,$F21-SUM($AC21:DC21))</f>
        <v>0</v>
      </c>
      <c r="DD46" s="254">
        <f>MAX(0,$F21-SUM($AC21:DD21))</f>
        <v>0</v>
      </c>
      <c r="DE46" s="254">
        <f>MAX(0,$F21-SUM($AC21:DE21))</f>
        <v>0</v>
      </c>
      <c r="DF46" s="254">
        <f>MAX(0,$F21-SUM($AC21:DF21))</f>
        <v>0</v>
      </c>
      <c r="DG46" s="254">
        <f>MAX(0,$F21-SUM($AC21:DG21))</f>
        <v>0</v>
      </c>
      <c r="DH46" s="254">
        <f>MAX(0,$F21-SUM($AC21:DH21))</f>
        <v>0</v>
      </c>
      <c r="DI46" s="254">
        <f>MAX(0,$F21-SUM($AC21:DI21))</f>
        <v>0</v>
      </c>
      <c r="DJ46" s="254">
        <f>MAX(0,$F21-SUM($AC21:DJ21))</f>
        <v>0</v>
      </c>
      <c r="DK46" s="254">
        <f>MAX(0,$F21-SUM($AC21:DK21))</f>
        <v>0</v>
      </c>
      <c r="DL46" s="254">
        <f>MAX(0,$F21-SUM($AC21:DL21))</f>
        <v>0</v>
      </c>
      <c r="DM46" s="254">
        <f>MAX(0,$F21-SUM($AC21:DM21))</f>
        <v>0</v>
      </c>
      <c r="DN46" s="254">
        <f>MAX(0,$F21-SUM($AC21:DN21))</f>
        <v>0</v>
      </c>
      <c r="DO46" s="254">
        <f>MAX(0,$F21-SUM($AC21:DO21))</f>
        <v>0</v>
      </c>
      <c r="DP46" s="254">
        <f>MAX(0,$F21-SUM($AC21:DP21))</f>
        <v>0</v>
      </c>
      <c r="DQ46" s="254">
        <f>MAX(0,$F21-SUM($AC21:DQ21))</f>
        <v>0</v>
      </c>
      <c r="DR46" s="254">
        <f>MAX(0,$F21-SUM($AC21:DR21))</f>
        <v>0</v>
      </c>
      <c r="DS46" s="254">
        <f>MAX(0,$F21-SUM($AC21:DS21))</f>
        <v>0</v>
      </c>
      <c r="DT46" s="254">
        <f>MAX(0,$F21-SUM($AC21:DT21))</f>
        <v>0</v>
      </c>
      <c r="DU46" s="254">
        <f>MAX(0,$F21-SUM($AC21:DU21))</f>
        <v>0</v>
      </c>
      <c r="DV46" s="254">
        <f>MAX(0,$F21-SUM($AC21:DV21))</f>
        <v>0</v>
      </c>
      <c r="DW46" s="254">
        <f>MAX(0,$F21-SUM($AC21:DW21))</f>
        <v>0</v>
      </c>
      <c r="DX46" s="254">
        <f>MAX(0,$F21-SUM($AC21:DX21))</f>
        <v>0</v>
      </c>
      <c r="DY46" s="254">
        <f>MAX(0,$F21-SUM($AC21:DY21))</f>
        <v>0</v>
      </c>
      <c r="DZ46" s="254">
        <f>MAX(0,$F21-SUM($AC21:DZ21))</f>
        <v>0</v>
      </c>
      <c r="EA46" s="254">
        <f>MAX(0,$F21-SUM($AC21:EA21))</f>
        <v>0</v>
      </c>
      <c r="EB46" s="254">
        <f>MAX(0,$F21-SUM($AC21:EB21))</f>
        <v>0</v>
      </c>
      <c r="EC46" s="254">
        <f>MAX(0,$F21-SUM($AC21:EC21))</f>
        <v>0</v>
      </c>
      <c r="ED46" s="254">
        <f>MAX(0,$F21-SUM($AC21:ED21))</f>
        <v>0</v>
      </c>
      <c r="EE46" s="254">
        <f>MAX(0,$F21-SUM($AC21:EE21))</f>
        <v>0</v>
      </c>
      <c r="EF46" s="254">
        <f>MAX(0,$F21-SUM($AC21:EF21))</f>
        <v>0</v>
      </c>
      <c r="EG46" s="254">
        <f>MAX(0,$F21-SUM($AC21:EG21))</f>
        <v>0</v>
      </c>
      <c r="EH46" s="254">
        <f>MAX(0,$F21-SUM($AC21:EH21))</f>
        <v>0</v>
      </c>
      <c r="EI46" s="254">
        <f>MAX(0,$F21-SUM($AC21:EI21))</f>
        <v>0</v>
      </c>
      <c r="EJ46" s="254">
        <f>MAX(0,$F21-SUM($AC21:EJ21))</f>
        <v>0</v>
      </c>
      <c r="EK46" s="254">
        <f>MAX(0,$F21-SUM($AC21:EK21))</f>
        <v>0</v>
      </c>
      <c r="EL46" s="254">
        <f>MAX(0,$F21-SUM($AC21:EL21))</f>
        <v>0</v>
      </c>
      <c r="EM46" s="254">
        <f>MAX(0,$F21-SUM($AC21:EM21))</f>
        <v>0</v>
      </c>
      <c r="EN46" s="254">
        <f>MAX(0,$F21-SUM($AC21:EN21))</f>
        <v>0</v>
      </c>
      <c r="EO46" s="254">
        <f>MAX(0,$F21-SUM($AC21:EO21))</f>
        <v>0</v>
      </c>
      <c r="EP46" s="254">
        <f>MAX(0,$F21-SUM($AC21:EP21))</f>
        <v>0</v>
      </c>
      <c r="EQ46" s="254">
        <f>MAX(0,$F21-SUM($AC21:EQ21))</f>
        <v>0</v>
      </c>
      <c r="ER46" s="254">
        <f>MAX(0,$F21-SUM($AC21:ER21))</f>
        <v>0</v>
      </c>
      <c r="ES46" s="254">
        <f>MAX(0,$F21-SUM($AC21:ES21))</f>
        <v>0</v>
      </c>
      <c r="ET46" s="254">
        <f>MAX(0,$F21-SUM($AC21:ET21))</f>
        <v>0</v>
      </c>
      <c r="EU46" s="254">
        <f>MAX(0,$F21-SUM($AC21:EU21))</f>
        <v>0</v>
      </c>
      <c r="EV46" s="254">
        <f>MAX(0,$F21-SUM($AC21:EV21))</f>
        <v>0</v>
      </c>
      <c r="EW46" s="254">
        <f>MAX(0,$F21-SUM($AC21:EW21))</f>
        <v>0</v>
      </c>
      <c r="EX46" s="254">
        <f>MAX(0,$F21-SUM($AC21:EX21))</f>
        <v>0</v>
      </c>
      <c r="EY46" s="254">
        <f>MAX(0,$F21-SUM($AC21:EY21))</f>
        <v>0</v>
      </c>
      <c r="EZ46" s="254">
        <f>MAX(0,$F21-SUM($AC21:EZ21))</f>
        <v>0</v>
      </c>
      <c r="FA46" s="254">
        <f>MAX(0,$F21-SUM($AC21:FA21))</f>
        <v>0</v>
      </c>
      <c r="FB46" s="254">
        <f>MAX(0,$F21-SUM($AC21:FB21))</f>
        <v>0</v>
      </c>
      <c r="FC46" s="254">
        <f>MAX(0,$F21-SUM($AC21:FC21))</f>
        <v>0</v>
      </c>
      <c r="FD46" s="254">
        <f>MAX(0,$F21-SUM($AC21:FD21))</f>
        <v>0</v>
      </c>
      <c r="FE46" s="254">
        <f>MAX(0,$F21-SUM($AC21:FE21))</f>
        <v>0</v>
      </c>
      <c r="FF46" s="254">
        <f>MAX(0,$F21-SUM($AC21:FF21))</f>
        <v>0</v>
      </c>
      <c r="FG46" s="254">
        <f>MAX(0,$F21-SUM($AC21:FG21))</f>
        <v>0</v>
      </c>
      <c r="FH46" s="254">
        <f>MAX(0,$F21-SUM($AC21:FH21))</f>
        <v>0</v>
      </c>
      <c r="FI46" s="254">
        <f>MAX(0,$F21-SUM($AC21:FI21))</f>
        <v>0</v>
      </c>
      <c r="FJ46" s="254">
        <f>MAX(0,$F21-SUM($AC21:FJ21))</f>
        <v>0</v>
      </c>
      <c r="FK46" s="254">
        <f>MAX(0,$F21-SUM($AC21:FK21))</f>
        <v>0</v>
      </c>
      <c r="FL46" s="254">
        <f>MAX(0,$F21-SUM($AC21:FL21))</f>
        <v>0</v>
      </c>
      <c r="FM46" s="254">
        <f>MAX(0,$F21-SUM($AC21:FM21))</f>
        <v>0</v>
      </c>
      <c r="FN46" s="254">
        <f>MAX(0,$F21-SUM($AC21:FN21))</f>
        <v>0</v>
      </c>
      <c r="FO46" s="254">
        <f>MAX(0,$F21-SUM($AC21:FO21))</f>
        <v>0</v>
      </c>
      <c r="FP46" s="254">
        <f>MAX(0,$F21-SUM($AC21:FP21))</f>
        <v>0</v>
      </c>
      <c r="FQ46" s="254">
        <f>MAX(0,$F21-SUM($AC21:FQ21))</f>
        <v>0</v>
      </c>
      <c r="FR46" s="254">
        <f>MAX(0,$F21-SUM($AC21:FR21))</f>
        <v>0</v>
      </c>
      <c r="FS46" s="254">
        <f>MAX(0,$F21-SUM($AC21:FS21))</f>
        <v>0</v>
      </c>
      <c r="FT46" s="254">
        <f>MAX(0,$F21-SUM($AC21:FT21))</f>
        <v>0</v>
      </c>
      <c r="FU46" s="254">
        <f>MAX(0,$F21-SUM($AC21:FU21))</f>
        <v>0</v>
      </c>
      <c r="FV46" s="254">
        <f>MAX(0,$F21-SUM($AC21:FV21))</f>
        <v>0</v>
      </c>
      <c r="FW46" s="254">
        <f>MAX(0,$F21-SUM($AC21:FW21))</f>
        <v>0</v>
      </c>
      <c r="FX46" s="254">
        <f>MAX(0,$F21-SUM($AC21:FX21))</f>
        <v>0</v>
      </c>
      <c r="FY46" s="254">
        <f>MAX(0,$F21-SUM($AC21:FY21))</f>
        <v>0</v>
      </c>
      <c r="FZ46" s="254">
        <f>MAX(0,$F21-SUM($AC21:FZ21))</f>
        <v>0</v>
      </c>
      <c r="GA46" s="254">
        <f>MAX(0,$F21-SUM($AC21:GA21))</f>
        <v>0</v>
      </c>
      <c r="GB46" s="254">
        <f>MAX(0,$F21-SUM($AC21:GB21))</f>
        <v>0</v>
      </c>
      <c r="GC46" s="254">
        <f>MAX(0,$F21-SUM($AC21:GC21))</f>
        <v>0</v>
      </c>
      <c r="GD46" s="254">
        <f>MAX(0,$F21-SUM($AC21:GD21))</f>
        <v>0</v>
      </c>
      <c r="GE46" s="254">
        <f>MAX(0,$F21-SUM($AC21:GE21))</f>
        <v>0</v>
      </c>
      <c r="GF46" s="254">
        <f>MAX(0,$F21-SUM($AC21:GF21))</f>
        <v>0</v>
      </c>
      <c r="GG46" s="254">
        <f>MAX(0,$F21-SUM($AC21:GG21))</f>
        <v>0</v>
      </c>
      <c r="GH46" s="254">
        <f>MAX(0,$F21-SUM($AC21:GH21))</f>
        <v>0</v>
      </c>
      <c r="GI46" s="254">
        <f>MAX(0,$F21-SUM($AC21:GI21))</f>
        <v>0</v>
      </c>
      <c r="GJ46" s="254">
        <f>MAX(0,$F21-SUM($AC21:GJ21))</f>
        <v>0</v>
      </c>
      <c r="GK46" s="254">
        <f>MAX(0,$F21-SUM($AC21:GK21))</f>
        <v>0</v>
      </c>
      <c r="GL46" s="254">
        <f>MAX(0,$F21-SUM($AC21:GL21))</f>
        <v>0</v>
      </c>
      <c r="GM46" s="254">
        <f>MAX(0,$F21-SUM($AC21:GM21))</f>
        <v>0</v>
      </c>
      <c r="GN46" s="254">
        <f>MAX(0,$F21-SUM($AC21:GN21))</f>
        <v>0</v>
      </c>
      <c r="GO46" s="254">
        <f>MAX(0,$F21-SUM($AC21:GO21))</f>
        <v>0</v>
      </c>
      <c r="GP46" s="254">
        <f>MAX(0,$F21-SUM($AC21:GP21))</f>
        <v>0</v>
      </c>
      <c r="GQ46" s="254">
        <f>MAX(0,$F21-SUM($AC21:GQ21))</f>
        <v>0</v>
      </c>
      <c r="GR46" s="254">
        <f>MAX(0,$F21-SUM($AC21:GR21))</f>
        <v>0</v>
      </c>
      <c r="GS46" s="254">
        <f>MAX(0,$F21-SUM($AC21:GS21))</f>
        <v>0</v>
      </c>
      <c r="GT46" s="254">
        <f>MAX(0,$F21-SUM($AC21:GT21))</f>
        <v>0</v>
      </c>
      <c r="GU46" s="254">
        <f>MAX(0,$F21-SUM($AC21:GU21))</f>
        <v>0</v>
      </c>
      <c r="GV46" s="254">
        <f>MAX(0,$F21-SUM($AC21:GV21))</f>
        <v>0</v>
      </c>
      <c r="GW46" s="254">
        <f>MAX(0,$F21-SUM($AC21:GW21))</f>
        <v>0</v>
      </c>
      <c r="GX46" s="254">
        <f>MAX(0,$F21-SUM($AC21:GX21))</f>
        <v>0</v>
      </c>
      <c r="GY46" s="254">
        <f>MAX(0,$F21-SUM($AC21:GY21))</f>
        <v>0</v>
      </c>
      <c r="GZ46" s="254">
        <f>MAX(0,$F21-SUM($AC21:GZ21))</f>
        <v>0</v>
      </c>
      <c r="HA46" s="254">
        <f>MAX(0,$F21-SUM($AC21:HA21))</f>
        <v>0</v>
      </c>
    </row>
    <row r="47" spans="1:209" hidden="1" x14ac:dyDescent="0.2">
      <c r="C47" s="257">
        <f t="shared" si="37"/>
        <v>6</v>
      </c>
      <c r="D47" s="253" t="str">
        <f t="shared" si="37"/>
        <v>Conventional Debt Financing</v>
      </c>
      <c r="E47" s="241" t="str">
        <f t="shared" si="37"/>
        <v>Conventional Debt</v>
      </c>
      <c r="F47" s="239">
        <f t="shared" si="37"/>
        <v>0</v>
      </c>
      <c r="G47" s="239"/>
      <c r="H47" s="278"/>
      <c r="I47" s="278"/>
      <c r="J47" s="278"/>
      <c r="K47" s="278"/>
      <c r="L47" s="278"/>
      <c r="N47" s="153">
        <f>MAX(0,$F22-SUM($M22:N22))</f>
        <v>0</v>
      </c>
      <c r="O47" s="153">
        <f>MAX(0,$F22-SUM($M22:O22))</f>
        <v>0</v>
      </c>
      <c r="P47" s="153">
        <f>MAX(0,$F22-SUM($M22:P22))</f>
        <v>0</v>
      </c>
      <c r="Q47" s="153">
        <f>MAX(0,$F22-SUM($M22:Q22))</f>
        <v>0</v>
      </c>
      <c r="R47" s="153">
        <f>MAX(0,$F22-SUM($M22:R22))</f>
        <v>0</v>
      </c>
      <c r="S47" s="153">
        <f>MAX(0,$F22-SUM($M22:S22))</f>
        <v>0</v>
      </c>
      <c r="T47" s="153">
        <f>MAX(0,$F22-SUM($M22:T22))</f>
        <v>0</v>
      </c>
      <c r="U47" s="153">
        <f>MAX(0,$F22-SUM($M22:U22))</f>
        <v>0</v>
      </c>
      <c r="V47" s="153">
        <f>MAX(0,$F22-SUM($M22:V22))</f>
        <v>0</v>
      </c>
      <c r="W47" s="153">
        <f>MAX(0,$F22-SUM($M22:W22))</f>
        <v>0</v>
      </c>
      <c r="X47" s="153">
        <f>MAX(0,$F22-SUM($M22:X22))</f>
        <v>0</v>
      </c>
      <c r="Y47" s="153">
        <f>MAX(0,$F22-SUM($M22:Y22))</f>
        <v>0</v>
      </c>
      <c r="Z47" s="153">
        <f>MAX(0,$F22-SUM($M22:Z22))</f>
        <v>0</v>
      </c>
      <c r="AA47" s="153">
        <f>MAX(0,$F22-SUM($M22:AA22))</f>
        <v>0</v>
      </c>
      <c r="AB47" s="153">
        <f>MAX(0,$F22-SUM($M22:AB22))</f>
        <v>0</v>
      </c>
      <c r="AD47" s="254">
        <f>MAX(0,$F22-SUM($AC22:AD22))</f>
        <v>0</v>
      </c>
      <c r="AE47" s="254">
        <f>MAX(0,$F22-SUM($AC22:AE22))</f>
        <v>0</v>
      </c>
      <c r="AF47" s="254">
        <f>MAX(0,$F22-SUM($AC22:AF22))</f>
        <v>0</v>
      </c>
      <c r="AG47" s="254">
        <f>MAX(0,$F22-SUM($AC22:AG22))</f>
        <v>0</v>
      </c>
      <c r="AH47" s="254">
        <f>MAX(0,$F22-SUM($AC22:AH22))</f>
        <v>0</v>
      </c>
      <c r="AI47" s="254">
        <f>MAX(0,$F22-SUM($AC22:AI22))</f>
        <v>0</v>
      </c>
      <c r="AJ47" s="254">
        <f>MAX(0,$F22-SUM($AC22:AJ22))</f>
        <v>0</v>
      </c>
      <c r="AK47" s="254">
        <f>MAX(0,$F22-SUM($AC22:AK22))</f>
        <v>0</v>
      </c>
      <c r="AL47" s="254">
        <f>MAX(0,$F22-SUM($AC22:AL22))</f>
        <v>0</v>
      </c>
      <c r="AM47" s="254">
        <f>MAX(0,$F22-SUM($AC22:AM22))</f>
        <v>0</v>
      </c>
      <c r="AN47" s="254">
        <f>MAX(0,$F22-SUM($AC22:AN22))</f>
        <v>0</v>
      </c>
      <c r="AO47" s="254">
        <f>MAX(0,$F22-SUM($AC22:AO22))</f>
        <v>0</v>
      </c>
      <c r="AP47" s="254">
        <f>MAX(0,$F22-SUM($AC22:AP22))</f>
        <v>0</v>
      </c>
      <c r="AQ47" s="254">
        <f>MAX(0,$F22-SUM($AC22:AQ22))</f>
        <v>0</v>
      </c>
      <c r="AR47" s="254">
        <f>MAX(0,$F22-SUM($AC22:AR22))</f>
        <v>0</v>
      </c>
      <c r="AS47" s="254">
        <f>MAX(0,$F22-SUM($AC22:AS22))</f>
        <v>0</v>
      </c>
      <c r="AT47" s="254">
        <f>MAX(0,$F22-SUM($AC22:AT22))</f>
        <v>0</v>
      </c>
      <c r="AU47" s="254">
        <f>MAX(0,$F22-SUM($AC22:AU22))</f>
        <v>0</v>
      </c>
      <c r="AV47" s="254">
        <f>MAX(0,$F22-SUM($AC22:AV22))</f>
        <v>0</v>
      </c>
      <c r="AW47" s="254">
        <f>MAX(0,$F22-SUM($AC22:AW22))</f>
        <v>0</v>
      </c>
      <c r="AX47" s="254">
        <f>MAX(0,$F22-SUM($AC22:AX22))</f>
        <v>0</v>
      </c>
      <c r="AY47" s="254">
        <f>MAX(0,$F22-SUM($AC22:AY22))</f>
        <v>0</v>
      </c>
      <c r="AZ47" s="254">
        <f>MAX(0,$F22-SUM($AC22:AZ22))</f>
        <v>0</v>
      </c>
      <c r="BA47" s="254">
        <f>MAX(0,$F22-SUM($AC22:BA22))</f>
        <v>0</v>
      </c>
      <c r="BB47" s="254">
        <f>MAX(0,$F22-SUM($AC22:BB22))</f>
        <v>0</v>
      </c>
      <c r="BC47" s="254">
        <f>MAX(0,$F22-SUM($AC22:BC22))</f>
        <v>0</v>
      </c>
      <c r="BD47" s="254">
        <f>MAX(0,$F22-SUM($AC22:BD22))</f>
        <v>0</v>
      </c>
      <c r="BE47" s="254">
        <f>MAX(0,$F22-SUM($AC22:BE22))</f>
        <v>0</v>
      </c>
      <c r="BF47" s="254">
        <f>MAX(0,$F22-SUM($AC22:BF22))</f>
        <v>0</v>
      </c>
      <c r="BG47" s="254">
        <f>MAX(0,$F22-SUM($AC22:BG22))</f>
        <v>0</v>
      </c>
      <c r="BH47" s="254">
        <f>MAX(0,$F22-SUM($AC22:BH22))</f>
        <v>0</v>
      </c>
      <c r="BI47" s="254">
        <f>MAX(0,$F22-SUM($AC22:BI22))</f>
        <v>0</v>
      </c>
      <c r="BJ47" s="254">
        <f>MAX(0,$F22-SUM($AC22:BJ22))</f>
        <v>0</v>
      </c>
      <c r="BK47" s="254">
        <f>MAX(0,$F22-SUM($AC22:BK22))</f>
        <v>0</v>
      </c>
      <c r="BL47" s="254">
        <f>MAX(0,$F22-SUM($AC22:BL22))</f>
        <v>0</v>
      </c>
      <c r="BM47" s="254">
        <f>MAX(0,$F22-SUM($AC22:BM22))</f>
        <v>0</v>
      </c>
      <c r="BN47" s="254">
        <f>MAX(0,$F22-SUM($AC22:BN22))</f>
        <v>0</v>
      </c>
      <c r="BO47" s="254">
        <f>MAX(0,$F22-SUM($AC22:BO22))</f>
        <v>0</v>
      </c>
      <c r="BP47" s="254">
        <f>MAX(0,$F22-SUM($AC22:BP22))</f>
        <v>0</v>
      </c>
      <c r="BQ47" s="254">
        <f>MAX(0,$F22-SUM($AC22:BQ22))</f>
        <v>0</v>
      </c>
      <c r="BR47" s="254">
        <f>MAX(0,$F22-SUM($AC22:BR22))</f>
        <v>0</v>
      </c>
      <c r="BS47" s="254">
        <f>MAX(0,$F22-SUM($AC22:BS22))</f>
        <v>0</v>
      </c>
      <c r="BT47" s="254">
        <f>MAX(0,$F22-SUM($AC22:BT22))</f>
        <v>0</v>
      </c>
      <c r="BU47" s="254">
        <f>MAX(0,$F22-SUM($AC22:BU22))</f>
        <v>0</v>
      </c>
      <c r="BV47" s="254">
        <f>MAX(0,$F22-SUM($AC22:BV22))</f>
        <v>0</v>
      </c>
      <c r="BW47" s="254">
        <f>MAX(0,$F22-SUM($AC22:BW22))</f>
        <v>0</v>
      </c>
      <c r="BX47" s="254">
        <f>MAX(0,$F22-SUM($AC22:BX22))</f>
        <v>0</v>
      </c>
      <c r="BY47" s="254">
        <f>MAX(0,$F22-SUM($AC22:BY22))</f>
        <v>0</v>
      </c>
      <c r="BZ47" s="254">
        <f>MAX(0,$F22-SUM($AC22:BZ22))</f>
        <v>0</v>
      </c>
      <c r="CA47" s="254">
        <f>MAX(0,$F22-SUM($AC22:CA22))</f>
        <v>0</v>
      </c>
      <c r="CB47" s="254">
        <f>MAX(0,$F22-SUM($AC22:CB22))</f>
        <v>0</v>
      </c>
      <c r="CC47" s="254">
        <f>MAX(0,$F22-SUM($AC22:CC22))</f>
        <v>0</v>
      </c>
      <c r="CD47" s="254">
        <f>MAX(0,$F22-SUM($AC22:CD22))</f>
        <v>0</v>
      </c>
      <c r="CE47" s="254">
        <f>MAX(0,$F22-SUM($AC22:CE22))</f>
        <v>0</v>
      </c>
      <c r="CF47" s="254">
        <f>MAX(0,$F22-SUM($AC22:CF22))</f>
        <v>0</v>
      </c>
      <c r="CG47" s="254">
        <f>MAX(0,$F22-SUM($AC22:CG22))</f>
        <v>0</v>
      </c>
      <c r="CH47" s="254">
        <f>MAX(0,$F22-SUM($AC22:CH22))</f>
        <v>0</v>
      </c>
      <c r="CI47" s="254">
        <f>MAX(0,$F22-SUM($AC22:CI22))</f>
        <v>0</v>
      </c>
      <c r="CJ47" s="254">
        <f>MAX(0,$F22-SUM($AC22:CJ22))</f>
        <v>0</v>
      </c>
      <c r="CK47" s="254">
        <f>MAX(0,$F22-SUM($AC22:CK22))</f>
        <v>0</v>
      </c>
      <c r="CL47" s="254">
        <f>MAX(0,$F22-SUM($AC22:CL22))</f>
        <v>0</v>
      </c>
      <c r="CM47" s="254">
        <f>MAX(0,$F22-SUM($AC22:CM22))</f>
        <v>0</v>
      </c>
      <c r="CN47" s="254">
        <f>MAX(0,$F22-SUM($AC22:CN22))</f>
        <v>0</v>
      </c>
      <c r="CO47" s="254">
        <f>MAX(0,$F22-SUM($AC22:CO22))</f>
        <v>0</v>
      </c>
      <c r="CP47" s="254">
        <f>MAX(0,$F22-SUM($AC22:CP22))</f>
        <v>0</v>
      </c>
      <c r="CQ47" s="254">
        <f>MAX(0,$F22-SUM($AC22:CQ22))</f>
        <v>0</v>
      </c>
      <c r="CR47" s="254">
        <f>MAX(0,$F22-SUM($AC22:CR22))</f>
        <v>0</v>
      </c>
      <c r="CS47" s="254">
        <f>MAX(0,$F22-SUM($AC22:CS22))</f>
        <v>0</v>
      </c>
      <c r="CT47" s="254">
        <f>MAX(0,$F22-SUM($AC22:CT22))</f>
        <v>0</v>
      </c>
      <c r="CU47" s="254">
        <f>MAX(0,$F22-SUM($AC22:CU22))</f>
        <v>0</v>
      </c>
      <c r="CV47" s="254">
        <f>MAX(0,$F22-SUM($AC22:CV22))</f>
        <v>0</v>
      </c>
      <c r="CW47" s="254">
        <f>MAX(0,$F22-SUM($AC22:CW22))</f>
        <v>0</v>
      </c>
      <c r="CX47" s="254">
        <f>MAX(0,$F22-SUM($AC22:CX22))</f>
        <v>0</v>
      </c>
      <c r="CY47" s="254">
        <f>MAX(0,$F22-SUM($AC22:CY22))</f>
        <v>0</v>
      </c>
      <c r="CZ47" s="254">
        <f>MAX(0,$F22-SUM($AC22:CZ22))</f>
        <v>0</v>
      </c>
      <c r="DA47" s="254">
        <f>MAX(0,$F22-SUM($AC22:DA22))</f>
        <v>0</v>
      </c>
      <c r="DB47" s="254">
        <f>MAX(0,$F22-SUM($AC22:DB22))</f>
        <v>0</v>
      </c>
      <c r="DC47" s="254">
        <f>MAX(0,$F22-SUM($AC22:DC22))</f>
        <v>0</v>
      </c>
      <c r="DD47" s="254">
        <f>MAX(0,$F22-SUM($AC22:DD22))</f>
        <v>0</v>
      </c>
      <c r="DE47" s="254">
        <f>MAX(0,$F22-SUM($AC22:DE22))</f>
        <v>0</v>
      </c>
      <c r="DF47" s="254">
        <f>MAX(0,$F22-SUM($AC22:DF22))</f>
        <v>0</v>
      </c>
      <c r="DG47" s="254">
        <f>MAX(0,$F22-SUM($AC22:DG22))</f>
        <v>0</v>
      </c>
      <c r="DH47" s="254">
        <f>MAX(0,$F22-SUM($AC22:DH22))</f>
        <v>0</v>
      </c>
      <c r="DI47" s="254">
        <f>MAX(0,$F22-SUM($AC22:DI22))</f>
        <v>0</v>
      </c>
      <c r="DJ47" s="254">
        <f>MAX(0,$F22-SUM($AC22:DJ22))</f>
        <v>0</v>
      </c>
      <c r="DK47" s="254">
        <f>MAX(0,$F22-SUM($AC22:DK22))</f>
        <v>0</v>
      </c>
      <c r="DL47" s="254">
        <f>MAX(0,$F22-SUM($AC22:DL22))</f>
        <v>0</v>
      </c>
      <c r="DM47" s="254">
        <f>MAX(0,$F22-SUM($AC22:DM22))</f>
        <v>0</v>
      </c>
      <c r="DN47" s="254">
        <f>MAX(0,$F22-SUM($AC22:DN22))</f>
        <v>0</v>
      </c>
      <c r="DO47" s="254">
        <f>MAX(0,$F22-SUM($AC22:DO22))</f>
        <v>0</v>
      </c>
      <c r="DP47" s="254">
        <f>MAX(0,$F22-SUM($AC22:DP22))</f>
        <v>0</v>
      </c>
      <c r="DQ47" s="254">
        <f>MAX(0,$F22-SUM($AC22:DQ22))</f>
        <v>0</v>
      </c>
      <c r="DR47" s="254">
        <f>MAX(0,$F22-SUM($AC22:DR22))</f>
        <v>0</v>
      </c>
      <c r="DS47" s="254">
        <f>MAX(0,$F22-SUM($AC22:DS22))</f>
        <v>0</v>
      </c>
      <c r="DT47" s="254">
        <f>MAX(0,$F22-SUM($AC22:DT22))</f>
        <v>0</v>
      </c>
      <c r="DU47" s="254">
        <f>MAX(0,$F22-SUM($AC22:DU22))</f>
        <v>0</v>
      </c>
      <c r="DV47" s="254">
        <f>MAX(0,$F22-SUM($AC22:DV22))</f>
        <v>0</v>
      </c>
      <c r="DW47" s="254">
        <f>MAX(0,$F22-SUM($AC22:DW22))</f>
        <v>0</v>
      </c>
      <c r="DX47" s="254">
        <f>MAX(0,$F22-SUM($AC22:DX22))</f>
        <v>0</v>
      </c>
      <c r="DY47" s="254">
        <f>MAX(0,$F22-SUM($AC22:DY22))</f>
        <v>0</v>
      </c>
      <c r="DZ47" s="254">
        <f>MAX(0,$F22-SUM($AC22:DZ22))</f>
        <v>0</v>
      </c>
      <c r="EA47" s="254">
        <f>MAX(0,$F22-SUM($AC22:EA22))</f>
        <v>0</v>
      </c>
      <c r="EB47" s="254">
        <f>MAX(0,$F22-SUM($AC22:EB22))</f>
        <v>0</v>
      </c>
      <c r="EC47" s="254">
        <f>MAX(0,$F22-SUM($AC22:EC22))</f>
        <v>0</v>
      </c>
      <c r="ED47" s="254">
        <f>MAX(0,$F22-SUM($AC22:ED22))</f>
        <v>0</v>
      </c>
      <c r="EE47" s="254">
        <f>MAX(0,$F22-SUM($AC22:EE22))</f>
        <v>0</v>
      </c>
      <c r="EF47" s="254">
        <f>MAX(0,$F22-SUM($AC22:EF22))</f>
        <v>0</v>
      </c>
      <c r="EG47" s="254">
        <f>MAX(0,$F22-SUM($AC22:EG22))</f>
        <v>0</v>
      </c>
      <c r="EH47" s="254">
        <f>MAX(0,$F22-SUM($AC22:EH22))</f>
        <v>0</v>
      </c>
      <c r="EI47" s="254">
        <f>MAX(0,$F22-SUM($AC22:EI22))</f>
        <v>0</v>
      </c>
      <c r="EJ47" s="254">
        <f>MAX(0,$F22-SUM($AC22:EJ22))</f>
        <v>0</v>
      </c>
      <c r="EK47" s="254">
        <f>MAX(0,$F22-SUM($AC22:EK22))</f>
        <v>0</v>
      </c>
      <c r="EL47" s="254">
        <f>MAX(0,$F22-SUM($AC22:EL22))</f>
        <v>0</v>
      </c>
      <c r="EM47" s="254">
        <f>MAX(0,$F22-SUM($AC22:EM22))</f>
        <v>0</v>
      </c>
      <c r="EN47" s="254">
        <f>MAX(0,$F22-SUM($AC22:EN22))</f>
        <v>0</v>
      </c>
      <c r="EO47" s="254">
        <f>MAX(0,$F22-SUM($AC22:EO22))</f>
        <v>0</v>
      </c>
      <c r="EP47" s="254">
        <f>MAX(0,$F22-SUM($AC22:EP22))</f>
        <v>0</v>
      </c>
      <c r="EQ47" s="254">
        <f>MAX(0,$F22-SUM($AC22:EQ22))</f>
        <v>0</v>
      </c>
      <c r="ER47" s="254">
        <f>MAX(0,$F22-SUM($AC22:ER22))</f>
        <v>0</v>
      </c>
      <c r="ES47" s="254">
        <f>MAX(0,$F22-SUM($AC22:ES22))</f>
        <v>0</v>
      </c>
      <c r="ET47" s="254">
        <f>MAX(0,$F22-SUM($AC22:ET22))</f>
        <v>0</v>
      </c>
      <c r="EU47" s="254">
        <f>MAX(0,$F22-SUM($AC22:EU22))</f>
        <v>0</v>
      </c>
      <c r="EV47" s="254">
        <f>MAX(0,$F22-SUM($AC22:EV22))</f>
        <v>0</v>
      </c>
      <c r="EW47" s="254">
        <f>MAX(0,$F22-SUM($AC22:EW22))</f>
        <v>0</v>
      </c>
      <c r="EX47" s="254">
        <f>MAX(0,$F22-SUM($AC22:EX22))</f>
        <v>0</v>
      </c>
      <c r="EY47" s="254">
        <f>MAX(0,$F22-SUM($AC22:EY22))</f>
        <v>0</v>
      </c>
      <c r="EZ47" s="254">
        <f>MAX(0,$F22-SUM($AC22:EZ22))</f>
        <v>0</v>
      </c>
      <c r="FA47" s="254">
        <f>MAX(0,$F22-SUM($AC22:FA22))</f>
        <v>0</v>
      </c>
      <c r="FB47" s="254">
        <f>MAX(0,$F22-SUM($AC22:FB22))</f>
        <v>0</v>
      </c>
      <c r="FC47" s="254">
        <f>MAX(0,$F22-SUM($AC22:FC22))</f>
        <v>0</v>
      </c>
      <c r="FD47" s="254">
        <f>MAX(0,$F22-SUM($AC22:FD22))</f>
        <v>0</v>
      </c>
      <c r="FE47" s="254">
        <f>MAX(0,$F22-SUM($AC22:FE22))</f>
        <v>0</v>
      </c>
      <c r="FF47" s="254">
        <f>MAX(0,$F22-SUM($AC22:FF22))</f>
        <v>0</v>
      </c>
      <c r="FG47" s="254">
        <f>MAX(0,$F22-SUM($AC22:FG22))</f>
        <v>0</v>
      </c>
      <c r="FH47" s="254">
        <f>MAX(0,$F22-SUM($AC22:FH22))</f>
        <v>0</v>
      </c>
      <c r="FI47" s="254">
        <f>MAX(0,$F22-SUM($AC22:FI22))</f>
        <v>0</v>
      </c>
      <c r="FJ47" s="254">
        <f>MAX(0,$F22-SUM($AC22:FJ22))</f>
        <v>0</v>
      </c>
      <c r="FK47" s="254">
        <f>MAX(0,$F22-SUM($AC22:FK22))</f>
        <v>0</v>
      </c>
      <c r="FL47" s="254">
        <f>MAX(0,$F22-SUM($AC22:FL22))</f>
        <v>0</v>
      </c>
      <c r="FM47" s="254">
        <f>MAX(0,$F22-SUM($AC22:FM22))</f>
        <v>0</v>
      </c>
      <c r="FN47" s="254">
        <f>MAX(0,$F22-SUM($AC22:FN22))</f>
        <v>0</v>
      </c>
      <c r="FO47" s="254">
        <f>MAX(0,$F22-SUM($AC22:FO22))</f>
        <v>0</v>
      </c>
      <c r="FP47" s="254">
        <f>MAX(0,$F22-SUM($AC22:FP22))</f>
        <v>0</v>
      </c>
      <c r="FQ47" s="254">
        <f>MAX(0,$F22-SUM($AC22:FQ22))</f>
        <v>0</v>
      </c>
      <c r="FR47" s="254">
        <f>MAX(0,$F22-SUM($AC22:FR22))</f>
        <v>0</v>
      </c>
      <c r="FS47" s="254">
        <f>MAX(0,$F22-SUM($AC22:FS22))</f>
        <v>0</v>
      </c>
      <c r="FT47" s="254">
        <f>MAX(0,$F22-SUM($AC22:FT22))</f>
        <v>0</v>
      </c>
      <c r="FU47" s="254">
        <f>MAX(0,$F22-SUM($AC22:FU22))</f>
        <v>0</v>
      </c>
      <c r="FV47" s="254">
        <f>MAX(0,$F22-SUM($AC22:FV22))</f>
        <v>0</v>
      </c>
      <c r="FW47" s="254">
        <f>MAX(0,$F22-SUM($AC22:FW22))</f>
        <v>0</v>
      </c>
      <c r="FX47" s="254">
        <f>MAX(0,$F22-SUM($AC22:FX22))</f>
        <v>0</v>
      </c>
      <c r="FY47" s="254">
        <f>MAX(0,$F22-SUM($AC22:FY22))</f>
        <v>0</v>
      </c>
      <c r="FZ47" s="254">
        <f>MAX(0,$F22-SUM($AC22:FZ22))</f>
        <v>0</v>
      </c>
      <c r="GA47" s="254">
        <f>MAX(0,$F22-SUM($AC22:GA22))</f>
        <v>0</v>
      </c>
      <c r="GB47" s="254">
        <f>MAX(0,$F22-SUM($AC22:GB22))</f>
        <v>0</v>
      </c>
      <c r="GC47" s="254">
        <f>MAX(0,$F22-SUM($AC22:GC22))</f>
        <v>0</v>
      </c>
      <c r="GD47" s="254">
        <f>MAX(0,$F22-SUM($AC22:GD22))</f>
        <v>0</v>
      </c>
      <c r="GE47" s="254">
        <f>MAX(0,$F22-SUM($AC22:GE22))</f>
        <v>0</v>
      </c>
      <c r="GF47" s="254">
        <f>MAX(0,$F22-SUM($AC22:GF22))</f>
        <v>0</v>
      </c>
      <c r="GG47" s="254">
        <f>MAX(0,$F22-SUM($AC22:GG22))</f>
        <v>0</v>
      </c>
      <c r="GH47" s="254">
        <f>MAX(0,$F22-SUM($AC22:GH22))</f>
        <v>0</v>
      </c>
      <c r="GI47" s="254">
        <f>MAX(0,$F22-SUM($AC22:GI22))</f>
        <v>0</v>
      </c>
      <c r="GJ47" s="254">
        <f>MAX(0,$F22-SUM($AC22:GJ22))</f>
        <v>0</v>
      </c>
      <c r="GK47" s="254">
        <f>MAX(0,$F22-SUM($AC22:GK22))</f>
        <v>0</v>
      </c>
      <c r="GL47" s="254">
        <f>MAX(0,$F22-SUM($AC22:GL22))</f>
        <v>0</v>
      </c>
      <c r="GM47" s="254">
        <f>MAX(0,$F22-SUM($AC22:GM22))</f>
        <v>0</v>
      </c>
      <c r="GN47" s="254">
        <f>MAX(0,$F22-SUM($AC22:GN22))</f>
        <v>0</v>
      </c>
      <c r="GO47" s="254">
        <f>MAX(0,$F22-SUM($AC22:GO22))</f>
        <v>0</v>
      </c>
      <c r="GP47" s="254">
        <f>MAX(0,$F22-SUM($AC22:GP22))</f>
        <v>0</v>
      </c>
      <c r="GQ47" s="254">
        <f>MAX(0,$F22-SUM($AC22:GQ22))</f>
        <v>0</v>
      </c>
      <c r="GR47" s="254">
        <f>MAX(0,$F22-SUM($AC22:GR22))</f>
        <v>0</v>
      </c>
      <c r="GS47" s="254">
        <f>MAX(0,$F22-SUM($AC22:GS22))</f>
        <v>0</v>
      </c>
      <c r="GT47" s="254">
        <f>MAX(0,$F22-SUM($AC22:GT22))</f>
        <v>0</v>
      </c>
      <c r="GU47" s="254">
        <f>MAX(0,$F22-SUM($AC22:GU22))</f>
        <v>0</v>
      </c>
      <c r="GV47" s="254">
        <f>MAX(0,$F22-SUM($AC22:GV22))</f>
        <v>0</v>
      </c>
      <c r="GW47" s="254">
        <f>MAX(0,$F22-SUM($AC22:GW22))</f>
        <v>0</v>
      </c>
      <c r="GX47" s="254">
        <f>MAX(0,$F22-SUM($AC22:GX22))</f>
        <v>0</v>
      </c>
      <c r="GY47" s="254">
        <f>MAX(0,$F22-SUM($AC22:GY22))</f>
        <v>0</v>
      </c>
      <c r="GZ47" s="254">
        <f>MAX(0,$F22-SUM($AC22:GZ22))</f>
        <v>0</v>
      </c>
      <c r="HA47" s="254">
        <f>MAX(0,$F22-SUM($AC22:HA22))</f>
        <v>0</v>
      </c>
    </row>
    <row r="48" spans="1:209" hidden="1" x14ac:dyDescent="0.2">
      <c r="C48" s="257">
        <f t="shared" si="37"/>
        <v>7</v>
      </c>
      <c r="D48" s="253" t="str">
        <f t="shared" si="37"/>
        <v>PayGo TIF Loan</v>
      </c>
      <c r="E48" s="241" t="str">
        <f t="shared" si="37"/>
        <v>Conventional Debt</v>
      </c>
      <c r="F48" s="239">
        <f t="shared" si="37"/>
        <v>0</v>
      </c>
      <c r="G48" s="239"/>
      <c r="H48" s="278"/>
      <c r="I48" s="278"/>
      <c r="J48" s="278"/>
      <c r="K48" s="278"/>
      <c r="L48" s="278"/>
      <c r="N48" s="153">
        <f>MAX(0,$F23-SUM($M23:N23))</f>
        <v>0</v>
      </c>
      <c r="O48" s="153">
        <f>MAX(0,$F23-SUM($M23:O23))</f>
        <v>0</v>
      </c>
      <c r="P48" s="153">
        <f>MAX(0,$F23-SUM($M23:P23))</f>
        <v>0</v>
      </c>
      <c r="Q48" s="153">
        <f>MAX(0,$F23-SUM($M23:Q23))</f>
        <v>0</v>
      </c>
      <c r="R48" s="153">
        <f>MAX(0,$F23-SUM($M23:R23))</f>
        <v>0</v>
      </c>
      <c r="S48" s="153">
        <f>MAX(0,$F23-SUM($M23:S23))</f>
        <v>0</v>
      </c>
      <c r="T48" s="153">
        <f>MAX(0,$F23-SUM($M23:T23))</f>
        <v>0</v>
      </c>
      <c r="U48" s="153">
        <f>MAX(0,$F23-SUM($M23:U23))</f>
        <v>0</v>
      </c>
      <c r="V48" s="153">
        <f>MAX(0,$F23-SUM($M23:V23))</f>
        <v>0</v>
      </c>
      <c r="W48" s="153">
        <f>MAX(0,$F23-SUM($M23:W23))</f>
        <v>0</v>
      </c>
      <c r="X48" s="153">
        <f>MAX(0,$F23-SUM($M23:X23))</f>
        <v>0</v>
      </c>
      <c r="Y48" s="153">
        <f>MAX(0,$F23-SUM($M23:Y23))</f>
        <v>0</v>
      </c>
      <c r="Z48" s="153">
        <f>MAX(0,$F23-SUM($M23:Z23))</f>
        <v>0</v>
      </c>
      <c r="AA48" s="153">
        <f>MAX(0,$F23-SUM($M23:AA23))</f>
        <v>0</v>
      </c>
      <c r="AB48" s="153">
        <f>MAX(0,$F23-SUM($M23:AB23))</f>
        <v>0</v>
      </c>
      <c r="AD48" s="254">
        <f>MAX(0,$F23-SUM($AC23:AD23))</f>
        <v>0</v>
      </c>
      <c r="AE48" s="254">
        <f>MAX(0,$F23-SUM($AC23:AE23))</f>
        <v>0</v>
      </c>
      <c r="AF48" s="254">
        <f>MAX(0,$F23-SUM($AC23:AF23))</f>
        <v>0</v>
      </c>
      <c r="AG48" s="254">
        <f>MAX(0,$F23-SUM($AC23:AG23))</f>
        <v>0</v>
      </c>
      <c r="AH48" s="254">
        <f>MAX(0,$F23-SUM($AC23:AH23))</f>
        <v>0</v>
      </c>
      <c r="AI48" s="254">
        <f>MAX(0,$F23-SUM($AC23:AI23))</f>
        <v>0</v>
      </c>
      <c r="AJ48" s="254">
        <f>MAX(0,$F23-SUM($AC23:AJ23))</f>
        <v>0</v>
      </c>
      <c r="AK48" s="254">
        <f>MAX(0,$F23-SUM($AC23:AK23))</f>
        <v>0</v>
      </c>
      <c r="AL48" s="254">
        <f>MAX(0,$F23-SUM($AC23:AL23))</f>
        <v>0</v>
      </c>
      <c r="AM48" s="254">
        <f>MAX(0,$F23-SUM($AC23:AM23))</f>
        <v>0</v>
      </c>
      <c r="AN48" s="254">
        <f>MAX(0,$F23-SUM($AC23:AN23))</f>
        <v>0</v>
      </c>
      <c r="AO48" s="254">
        <f>MAX(0,$F23-SUM($AC23:AO23))</f>
        <v>0</v>
      </c>
      <c r="AP48" s="254">
        <f>MAX(0,$F23-SUM($AC23:AP23))</f>
        <v>0</v>
      </c>
      <c r="AQ48" s="254">
        <f>MAX(0,$F23-SUM($AC23:AQ23))</f>
        <v>0</v>
      </c>
      <c r="AR48" s="254">
        <f>MAX(0,$F23-SUM($AC23:AR23))</f>
        <v>0</v>
      </c>
      <c r="AS48" s="254">
        <f>MAX(0,$F23-SUM($AC23:AS23))</f>
        <v>0</v>
      </c>
      <c r="AT48" s="254">
        <f>MAX(0,$F23-SUM($AC23:AT23))</f>
        <v>0</v>
      </c>
      <c r="AU48" s="254">
        <f>MAX(0,$F23-SUM($AC23:AU23))</f>
        <v>0</v>
      </c>
      <c r="AV48" s="254">
        <f>MAX(0,$F23-SUM($AC23:AV23))</f>
        <v>0</v>
      </c>
      <c r="AW48" s="254">
        <f>MAX(0,$F23-SUM($AC23:AW23))</f>
        <v>0</v>
      </c>
      <c r="AX48" s="254">
        <f>MAX(0,$F23-SUM($AC23:AX23))</f>
        <v>0</v>
      </c>
      <c r="AY48" s="254">
        <f>MAX(0,$F23-SUM($AC23:AY23))</f>
        <v>0</v>
      </c>
      <c r="AZ48" s="254">
        <f>MAX(0,$F23-SUM($AC23:AZ23))</f>
        <v>0</v>
      </c>
      <c r="BA48" s="254">
        <f>MAX(0,$F23-SUM($AC23:BA23))</f>
        <v>0</v>
      </c>
      <c r="BB48" s="254">
        <f>MAX(0,$F23-SUM($AC23:BB23))</f>
        <v>0</v>
      </c>
      <c r="BC48" s="254">
        <f>MAX(0,$F23-SUM($AC23:BC23))</f>
        <v>0</v>
      </c>
      <c r="BD48" s="254">
        <f>MAX(0,$F23-SUM($AC23:BD23))</f>
        <v>0</v>
      </c>
      <c r="BE48" s="254">
        <f>MAX(0,$F23-SUM($AC23:BE23))</f>
        <v>0</v>
      </c>
      <c r="BF48" s="254">
        <f>MAX(0,$F23-SUM($AC23:BF23))</f>
        <v>0</v>
      </c>
      <c r="BG48" s="254">
        <f>MAX(0,$F23-SUM($AC23:BG23))</f>
        <v>0</v>
      </c>
      <c r="BH48" s="254">
        <f>MAX(0,$F23-SUM($AC23:BH23))</f>
        <v>0</v>
      </c>
      <c r="BI48" s="254">
        <f>MAX(0,$F23-SUM($AC23:BI23))</f>
        <v>0</v>
      </c>
      <c r="BJ48" s="254">
        <f>MAX(0,$F23-SUM($AC23:BJ23))</f>
        <v>0</v>
      </c>
      <c r="BK48" s="254">
        <f>MAX(0,$F23-SUM($AC23:BK23))</f>
        <v>0</v>
      </c>
      <c r="BL48" s="254">
        <f>MAX(0,$F23-SUM($AC23:BL23))</f>
        <v>0</v>
      </c>
      <c r="BM48" s="254">
        <f>MAX(0,$F23-SUM($AC23:BM23))</f>
        <v>0</v>
      </c>
      <c r="BN48" s="254">
        <f>MAX(0,$F23-SUM($AC23:BN23))</f>
        <v>0</v>
      </c>
      <c r="BO48" s="254">
        <f>MAX(0,$F23-SUM($AC23:BO23))</f>
        <v>0</v>
      </c>
      <c r="BP48" s="254">
        <f>MAX(0,$F23-SUM($AC23:BP23))</f>
        <v>0</v>
      </c>
      <c r="BQ48" s="254">
        <f>MAX(0,$F23-SUM($AC23:BQ23))</f>
        <v>0</v>
      </c>
      <c r="BR48" s="254">
        <f>MAX(0,$F23-SUM($AC23:BR23))</f>
        <v>0</v>
      </c>
      <c r="BS48" s="254">
        <f>MAX(0,$F23-SUM($AC23:BS23))</f>
        <v>0</v>
      </c>
      <c r="BT48" s="254">
        <f>MAX(0,$F23-SUM($AC23:BT23))</f>
        <v>0</v>
      </c>
      <c r="BU48" s="254">
        <f>MAX(0,$F23-SUM($AC23:BU23))</f>
        <v>0</v>
      </c>
      <c r="BV48" s="254">
        <f>MAX(0,$F23-SUM($AC23:BV23))</f>
        <v>0</v>
      </c>
      <c r="BW48" s="254">
        <f>MAX(0,$F23-SUM($AC23:BW23))</f>
        <v>0</v>
      </c>
      <c r="BX48" s="254">
        <f>MAX(0,$F23-SUM($AC23:BX23))</f>
        <v>0</v>
      </c>
      <c r="BY48" s="254">
        <f>MAX(0,$F23-SUM($AC23:BY23))</f>
        <v>0</v>
      </c>
      <c r="BZ48" s="254">
        <f>MAX(0,$F23-SUM($AC23:BZ23))</f>
        <v>0</v>
      </c>
      <c r="CA48" s="254">
        <f>MAX(0,$F23-SUM($AC23:CA23))</f>
        <v>0</v>
      </c>
      <c r="CB48" s="254">
        <f>MAX(0,$F23-SUM($AC23:CB23))</f>
        <v>0</v>
      </c>
      <c r="CC48" s="254">
        <f>MAX(0,$F23-SUM($AC23:CC23))</f>
        <v>0</v>
      </c>
      <c r="CD48" s="254">
        <f>MAX(0,$F23-SUM($AC23:CD23))</f>
        <v>0</v>
      </c>
      <c r="CE48" s="254">
        <f>MAX(0,$F23-SUM($AC23:CE23))</f>
        <v>0</v>
      </c>
      <c r="CF48" s="254">
        <f>MAX(0,$F23-SUM($AC23:CF23))</f>
        <v>0</v>
      </c>
      <c r="CG48" s="254">
        <f>MAX(0,$F23-SUM($AC23:CG23))</f>
        <v>0</v>
      </c>
      <c r="CH48" s="254">
        <f>MAX(0,$F23-SUM($AC23:CH23))</f>
        <v>0</v>
      </c>
      <c r="CI48" s="254">
        <f>MAX(0,$F23-SUM($AC23:CI23))</f>
        <v>0</v>
      </c>
      <c r="CJ48" s="254">
        <f>MAX(0,$F23-SUM($AC23:CJ23))</f>
        <v>0</v>
      </c>
      <c r="CK48" s="254">
        <f>MAX(0,$F23-SUM($AC23:CK23))</f>
        <v>0</v>
      </c>
      <c r="CL48" s="254">
        <f>MAX(0,$F23-SUM($AC23:CL23))</f>
        <v>0</v>
      </c>
      <c r="CM48" s="254">
        <f>MAX(0,$F23-SUM($AC23:CM23))</f>
        <v>0</v>
      </c>
      <c r="CN48" s="254">
        <f>MAX(0,$F23-SUM($AC23:CN23))</f>
        <v>0</v>
      </c>
      <c r="CO48" s="254">
        <f>MAX(0,$F23-SUM($AC23:CO23))</f>
        <v>0</v>
      </c>
      <c r="CP48" s="254">
        <f>MAX(0,$F23-SUM($AC23:CP23))</f>
        <v>0</v>
      </c>
      <c r="CQ48" s="254">
        <f>MAX(0,$F23-SUM($AC23:CQ23))</f>
        <v>0</v>
      </c>
      <c r="CR48" s="254">
        <f>MAX(0,$F23-SUM($AC23:CR23))</f>
        <v>0</v>
      </c>
      <c r="CS48" s="254">
        <f>MAX(0,$F23-SUM($AC23:CS23))</f>
        <v>0</v>
      </c>
      <c r="CT48" s="254">
        <f>MAX(0,$F23-SUM($AC23:CT23))</f>
        <v>0</v>
      </c>
      <c r="CU48" s="254">
        <f>MAX(0,$F23-SUM($AC23:CU23))</f>
        <v>0</v>
      </c>
      <c r="CV48" s="254">
        <f>MAX(0,$F23-SUM($AC23:CV23))</f>
        <v>0</v>
      </c>
      <c r="CW48" s="254">
        <f>MAX(0,$F23-SUM($AC23:CW23))</f>
        <v>0</v>
      </c>
      <c r="CX48" s="254">
        <f>MAX(0,$F23-SUM($AC23:CX23))</f>
        <v>0</v>
      </c>
      <c r="CY48" s="254">
        <f>MAX(0,$F23-SUM($AC23:CY23))</f>
        <v>0</v>
      </c>
      <c r="CZ48" s="254">
        <f>MAX(0,$F23-SUM($AC23:CZ23))</f>
        <v>0</v>
      </c>
      <c r="DA48" s="254">
        <f>MAX(0,$F23-SUM($AC23:DA23))</f>
        <v>0</v>
      </c>
      <c r="DB48" s="254">
        <f>MAX(0,$F23-SUM($AC23:DB23))</f>
        <v>0</v>
      </c>
      <c r="DC48" s="254">
        <f>MAX(0,$F23-SUM($AC23:DC23))</f>
        <v>0</v>
      </c>
      <c r="DD48" s="254">
        <f>MAX(0,$F23-SUM($AC23:DD23))</f>
        <v>0</v>
      </c>
      <c r="DE48" s="254">
        <f>MAX(0,$F23-SUM($AC23:DE23))</f>
        <v>0</v>
      </c>
      <c r="DF48" s="254">
        <f>MAX(0,$F23-SUM($AC23:DF23))</f>
        <v>0</v>
      </c>
      <c r="DG48" s="254">
        <f>MAX(0,$F23-SUM($AC23:DG23))</f>
        <v>0</v>
      </c>
      <c r="DH48" s="254">
        <f>MAX(0,$F23-SUM($AC23:DH23))</f>
        <v>0</v>
      </c>
      <c r="DI48" s="254">
        <f>MAX(0,$F23-SUM($AC23:DI23))</f>
        <v>0</v>
      </c>
      <c r="DJ48" s="254">
        <f>MAX(0,$F23-SUM($AC23:DJ23))</f>
        <v>0</v>
      </c>
      <c r="DK48" s="254">
        <f>MAX(0,$F23-SUM($AC23:DK23))</f>
        <v>0</v>
      </c>
      <c r="DL48" s="254">
        <f>MAX(0,$F23-SUM($AC23:DL23))</f>
        <v>0</v>
      </c>
      <c r="DM48" s="254">
        <f>MAX(0,$F23-SUM($AC23:DM23))</f>
        <v>0</v>
      </c>
      <c r="DN48" s="254">
        <f>MAX(0,$F23-SUM($AC23:DN23))</f>
        <v>0</v>
      </c>
      <c r="DO48" s="254">
        <f>MAX(0,$F23-SUM($AC23:DO23))</f>
        <v>0</v>
      </c>
      <c r="DP48" s="254">
        <f>MAX(0,$F23-SUM($AC23:DP23))</f>
        <v>0</v>
      </c>
      <c r="DQ48" s="254">
        <f>MAX(0,$F23-SUM($AC23:DQ23))</f>
        <v>0</v>
      </c>
      <c r="DR48" s="254">
        <f>MAX(0,$F23-SUM($AC23:DR23))</f>
        <v>0</v>
      </c>
      <c r="DS48" s="254">
        <f>MAX(0,$F23-SUM($AC23:DS23))</f>
        <v>0</v>
      </c>
      <c r="DT48" s="254">
        <f>MAX(0,$F23-SUM($AC23:DT23))</f>
        <v>0</v>
      </c>
      <c r="DU48" s="254">
        <f>MAX(0,$F23-SUM($AC23:DU23))</f>
        <v>0</v>
      </c>
      <c r="DV48" s="254">
        <f>MAX(0,$F23-SUM($AC23:DV23))</f>
        <v>0</v>
      </c>
      <c r="DW48" s="254">
        <f>MAX(0,$F23-SUM($AC23:DW23))</f>
        <v>0</v>
      </c>
      <c r="DX48" s="254">
        <f>MAX(0,$F23-SUM($AC23:DX23))</f>
        <v>0</v>
      </c>
      <c r="DY48" s="254">
        <f>MAX(0,$F23-SUM($AC23:DY23))</f>
        <v>0</v>
      </c>
      <c r="DZ48" s="254">
        <f>MAX(0,$F23-SUM($AC23:DZ23))</f>
        <v>0</v>
      </c>
      <c r="EA48" s="254">
        <f>MAX(0,$F23-SUM($AC23:EA23))</f>
        <v>0</v>
      </c>
      <c r="EB48" s="254">
        <f>MAX(0,$F23-SUM($AC23:EB23))</f>
        <v>0</v>
      </c>
      <c r="EC48" s="254">
        <f>MAX(0,$F23-SUM($AC23:EC23))</f>
        <v>0</v>
      </c>
      <c r="ED48" s="254">
        <f>MAX(0,$F23-SUM($AC23:ED23))</f>
        <v>0</v>
      </c>
      <c r="EE48" s="254">
        <f>MAX(0,$F23-SUM($AC23:EE23))</f>
        <v>0</v>
      </c>
      <c r="EF48" s="254">
        <f>MAX(0,$F23-SUM($AC23:EF23))</f>
        <v>0</v>
      </c>
      <c r="EG48" s="254">
        <f>MAX(0,$F23-SUM($AC23:EG23))</f>
        <v>0</v>
      </c>
      <c r="EH48" s="254">
        <f>MAX(0,$F23-SUM($AC23:EH23))</f>
        <v>0</v>
      </c>
      <c r="EI48" s="254">
        <f>MAX(0,$F23-SUM($AC23:EI23))</f>
        <v>0</v>
      </c>
      <c r="EJ48" s="254">
        <f>MAX(0,$F23-SUM($AC23:EJ23))</f>
        <v>0</v>
      </c>
      <c r="EK48" s="254">
        <f>MAX(0,$F23-SUM($AC23:EK23))</f>
        <v>0</v>
      </c>
      <c r="EL48" s="254">
        <f>MAX(0,$F23-SUM($AC23:EL23))</f>
        <v>0</v>
      </c>
      <c r="EM48" s="254">
        <f>MAX(0,$F23-SUM($AC23:EM23))</f>
        <v>0</v>
      </c>
      <c r="EN48" s="254">
        <f>MAX(0,$F23-SUM($AC23:EN23))</f>
        <v>0</v>
      </c>
      <c r="EO48" s="254">
        <f>MAX(0,$F23-SUM($AC23:EO23))</f>
        <v>0</v>
      </c>
      <c r="EP48" s="254">
        <f>MAX(0,$F23-SUM($AC23:EP23))</f>
        <v>0</v>
      </c>
      <c r="EQ48" s="254">
        <f>MAX(0,$F23-SUM($AC23:EQ23))</f>
        <v>0</v>
      </c>
      <c r="ER48" s="254">
        <f>MAX(0,$F23-SUM($AC23:ER23))</f>
        <v>0</v>
      </c>
      <c r="ES48" s="254">
        <f>MAX(0,$F23-SUM($AC23:ES23))</f>
        <v>0</v>
      </c>
      <c r="ET48" s="254">
        <f>MAX(0,$F23-SUM($AC23:ET23))</f>
        <v>0</v>
      </c>
      <c r="EU48" s="254">
        <f>MAX(0,$F23-SUM($AC23:EU23))</f>
        <v>0</v>
      </c>
      <c r="EV48" s="254">
        <f>MAX(0,$F23-SUM($AC23:EV23))</f>
        <v>0</v>
      </c>
      <c r="EW48" s="254">
        <f>MAX(0,$F23-SUM($AC23:EW23))</f>
        <v>0</v>
      </c>
      <c r="EX48" s="254">
        <f>MAX(0,$F23-SUM($AC23:EX23))</f>
        <v>0</v>
      </c>
      <c r="EY48" s="254">
        <f>MAX(0,$F23-SUM($AC23:EY23))</f>
        <v>0</v>
      </c>
      <c r="EZ48" s="254">
        <f>MAX(0,$F23-SUM($AC23:EZ23))</f>
        <v>0</v>
      </c>
      <c r="FA48" s="254">
        <f>MAX(0,$F23-SUM($AC23:FA23))</f>
        <v>0</v>
      </c>
      <c r="FB48" s="254">
        <f>MAX(0,$F23-SUM($AC23:FB23))</f>
        <v>0</v>
      </c>
      <c r="FC48" s="254">
        <f>MAX(0,$F23-SUM($AC23:FC23))</f>
        <v>0</v>
      </c>
      <c r="FD48" s="254">
        <f>MAX(0,$F23-SUM($AC23:FD23))</f>
        <v>0</v>
      </c>
      <c r="FE48" s="254">
        <f>MAX(0,$F23-SUM($AC23:FE23))</f>
        <v>0</v>
      </c>
      <c r="FF48" s="254">
        <f>MAX(0,$F23-SUM($AC23:FF23))</f>
        <v>0</v>
      </c>
      <c r="FG48" s="254">
        <f>MAX(0,$F23-SUM($AC23:FG23))</f>
        <v>0</v>
      </c>
      <c r="FH48" s="254">
        <f>MAX(0,$F23-SUM($AC23:FH23))</f>
        <v>0</v>
      </c>
      <c r="FI48" s="254">
        <f>MAX(0,$F23-SUM($AC23:FI23))</f>
        <v>0</v>
      </c>
      <c r="FJ48" s="254">
        <f>MAX(0,$F23-SUM($AC23:FJ23))</f>
        <v>0</v>
      </c>
      <c r="FK48" s="254">
        <f>MAX(0,$F23-SUM($AC23:FK23))</f>
        <v>0</v>
      </c>
      <c r="FL48" s="254">
        <f>MAX(0,$F23-SUM($AC23:FL23))</f>
        <v>0</v>
      </c>
      <c r="FM48" s="254">
        <f>MAX(0,$F23-SUM($AC23:FM23))</f>
        <v>0</v>
      </c>
      <c r="FN48" s="254">
        <f>MAX(0,$F23-SUM($AC23:FN23))</f>
        <v>0</v>
      </c>
      <c r="FO48" s="254">
        <f>MAX(0,$F23-SUM($AC23:FO23))</f>
        <v>0</v>
      </c>
      <c r="FP48" s="254">
        <f>MAX(0,$F23-SUM($AC23:FP23))</f>
        <v>0</v>
      </c>
      <c r="FQ48" s="254">
        <f>MAX(0,$F23-SUM($AC23:FQ23))</f>
        <v>0</v>
      </c>
      <c r="FR48" s="254">
        <f>MAX(0,$F23-SUM($AC23:FR23))</f>
        <v>0</v>
      </c>
      <c r="FS48" s="254">
        <f>MAX(0,$F23-SUM($AC23:FS23))</f>
        <v>0</v>
      </c>
      <c r="FT48" s="254">
        <f>MAX(0,$F23-SUM($AC23:FT23))</f>
        <v>0</v>
      </c>
      <c r="FU48" s="254">
        <f>MAX(0,$F23-SUM($AC23:FU23))</f>
        <v>0</v>
      </c>
      <c r="FV48" s="254">
        <f>MAX(0,$F23-SUM($AC23:FV23))</f>
        <v>0</v>
      </c>
      <c r="FW48" s="254">
        <f>MAX(0,$F23-SUM($AC23:FW23))</f>
        <v>0</v>
      </c>
      <c r="FX48" s="254">
        <f>MAX(0,$F23-SUM($AC23:FX23))</f>
        <v>0</v>
      </c>
      <c r="FY48" s="254">
        <f>MAX(0,$F23-SUM($AC23:FY23))</f>
        <v>0</v>
      </c>
      <c r="FZ48" s="254">
        <f>MAX(0,$F23-SUM($AC23:FZ23))</f>
        <v>0</v>
      </c>
      <c r="GA48" s="254">
        <f>MAX(0,$F23-SUM($AC23:GA23))</f>
        <v>0</v>
      </c>
      <c r="GB48" s="254">
        <f>MAX(0,$F23-SUM($AC23:GB23))</f>
        <v>0</v>
      </c>
      <c r="GC48" s="254">
        <f>MAX(0,$F23-SUM($AC23:GC23))</f>
        <v>0</v>
      </c>
      <c r="GD48" s="254">
        <f>MAX(0,$F23-SUM($AC23:GD23))</f>
        <v>0</v>
      </c>
      <c r="GE48" s="254">
        <f>MAX(0,$F23-SUM($AC23:GE23))</f>
        <v>0</v>
      </c>
      <c r="GF48" s="254">
        <f>MAX(0,$F23-SUM($AC23:GF23))</f>
        <v>0</v>
      </c>
      <c r="GG48" s="254">
        <f>MAX(0,$F23-SUM($AC23:GG23))</f>
        <v>0</v>
      </c>
      <c r="GH48" s="254">
        <f>MAX(0,$F23-SUM($AC23:GH23))</f>
        <v>0</v>
      </c>
      <c r="GI48" s="254">
        <f>MAX(0,$F23-SUM($AC23:GI23))</f>
        <v>0</v>
      </c>
      <c r="GJ48" s="254">
        <f>MAX(0,$F23-SUM($AC23:GJ23))</f>
        <v>0</v>
      </c>
      <c r="GK48" s="254">
        <f>MAX(0,$F23-SUM($AC23:GK23))</f>
        <v>0</v>
      </c>
      <c r="GL48" s="254">
        <f>MAX(0,$F23-SUM($AC23:GL23))</f>
        <v>0</v>
      </c>
      <c r="GM48" s="254">
        <f>MAX(0,$F23-SUM($AC23:GM23))</f>
        <v>0</v>
      </c>
      <c r="GN48" s="254">
        <f>MAX(0,$F23-SUM($AC23:GN23))</f>
        <v>0</v>
      </c>
      <c r="GO48" s="254">
        <f>MAX(0,$F23-SUM($AC23:GO23))</f>
        <v>0</v>
      </c>
      <c r="GP48" s="254">
        <f>MAX(0,$F23-SUM($AC23:GP23))</f>
        <v>0</v>
      </c>
      <c r="GQ48" s="254">
        <f>MAX(0,$F23-SUM($AC23:GQ23))</f>
        <v>0</v>
      </c>
      <c r="GR48" s="254">
        <f>MAX(0,$F23-SUM($AC23:GR23))</f>
        <v>0</v>
      </c>
      <c r="GS48" s="254">
        <f>MAX(0,$F23-SUM($AC23:GS23))</f>
        <v>0</v>
      </c>
      <c r="GT48" s="254">
        <f>MAX(0,$F23-SUM($AC23:GT23))</f>
        <v>0</v>
      </c>
      <c r="GU48" s="254">
        <f>MAX(0,$F23-SUM($AC23:GU23))</f>
        <v>0</v>
      </c>
      <c r="GV48" s="254">
        <f>MAX(0,$F23-SUM($AC23:GV23))</f>
        <v>0</v>
      </c>
      <c r="GW48" s="254">
        <f>MAX(0,$F23-SUM($AC23:GW23))</f>
        <v>0</v>
      </c>
      <c r="GX48" s="254">
        <f>MAX(0,$F23-SUM($AC23:GX23))</f>
        <v>0</v>
      </c>
      <c r="GY48" s="254">
        <f>MAX(0,$F23-SUM($AC23:GY23))</f>
        <v>0</v>
      </c>
      <c r="GZ48" s="254">
        <f>MAX(0,$F23-SUM($AC23:GZ23))</f>
        <v>0</v>
      </c>
      <c r="HA48" s="254">
        <f>MAX(0,$F23-SUM($AC23:HA23))</f>
        <v>0</v>
      </c>
    </row>
    <row r="49" spans="3:209" hidden="1" x14ac:dyDescent="0.2">
      <c r="C49" s="257">
        <f t="shared" si="37"/>
        <v>8</v>
      </c>
      <c r="D49" s="253" t="str">
        <f t="shared" si="37"/>
        <v>ThriveED - RLF Loan</v>
      </c>
      <c r="E49" s="241" t="str">
        <f t="shared" si="37"/>
        <v>Conventional Debt</v>
      </c>
      <c r="F49" s="239">
        <f t="shared" si="37"/>
        <v>0</v>
      </c>
      <c r="G49" s="239"/>
      <c r="H49" s="278"/>
      <c r="I49" s="278"/>
      <c r="J49" s="278"/>
      <c r="K49" s="278"/>
      <c r="L49" s="278"/>
      <c r="N49" s="153">
        <f>MAX(0,$F24-SUM($M24:N24))</f>
        <v>0</v>
      </c>
      <c r="O49" s="153">
        <f>MAX(0,$F24-SUM($M24:O24))</f>
        <v>0</v>
      </c>
      <c r="P49" s="153">
        <f>MAX(0,$F24-SUM($M24:P24))</f>
        <v>0</v>
      </c>
      <c r="Q49" s="153">
        <f>MAX(0,$F24-SUM($M24:Q24))</f>
        <v>0</v>
      </c>
      <c r="R49" s="153">
        <f>MAX(0,$F24-SUM($M24:R24))</f>
        <v>0</v>
      </c>
      <c r="S49" s="153">
        <f>MAX(0,$F24-SUM($M24:S24))</f>
        <v>0</v>
      </c>
      <c r="T49" s="153">
        <f>MAX(0,$F24-SUM($M24:T24))</f>
        <v>0</v>
      </c>
      <c r="U49" s="153">
        <f>MAX(0,$F24-SUM($M24:U24))</f>
        <v>0</v>
      </c>
      <c r="V49" s="153">
        <f>MAX(0,$F24-SUM($M24:V24))</f>
        <v>0</v>
      </c>
      <c r="W49" s="153">
        <f>MAX(0,$F24-SUM($M24:W24))</f>
        <v>0</v>
      </c>
      <c r="X49" s="153">
        <f>MAX(0,$F24-SUM($M24:X24))</f>
        <v>0</v>
      </c>
      <c r="Y49" s="153">
        <f>MAX(0,$F24-SUM($M24:Y24))</f>
        <v>0</v>
      </c>
      <c r="Z49" s="153">
        <f>MAX(0,$F24-SUM($M24:Z24))</f>
        <v>0</v>
      </c>
      <c r="AA49" s="153">
        <f>MAX(0,$F24-SUM($M24:AA24))</f>
        <v>0</v>
      </c>
      <c r="AB49" s="153">
        <f>MAX(0,$F24-SUM($M24:AB24))</f>
        <v>0</v>
      </c>
      <c r="AD49" s="254">
        <f>MAX(0,$F24-SUM($AC24:AD24))</f>
        <v>0</v>
      </c>
      <c r="AE49" s="254">
        <f>MAX(0,$F24-SUM($AC24:AE24))</f>
        <v>0</v>
      </c>
      <c r="AF49" s="254">
        <f>MAX(0,$F24-SUM($AC24:AF24))</f>
        <v>0</v>
      </c>
      <c r="AG49" s="254">
        <f>MAX(0,$F24-SUM($AC24:AG24))</f>
        <v>0</v>
      </c>
      <c r="AH49" s="254">
        <f>MAX(0,$F24-SUM($AC24:AH24))</f>
        <v>0</v>
      </c>
      <c r="AI49" s="254">
        <f>MAX(0,$F24-SUM($AC24:AI24))</f>
        <v>0</v>
      </c>
      <c r="AJ49" s="254">
        <f>MAX(0,$F24-SUM($AC24:AJ24))</f>
        <v>0</v>
      </c>
      <c r="AK49" s="254">
        <f>MAX(0,$F24-SUM($AC24:AK24))</f>
        <v>0</v>
      </c>
      <c r="AL49" s="254">
        <f>MAX(0,$F24-SUM($AC24:AL24))</f>
        <v>0</v>
      </c>
      <c r="AM49" s="254">
        <f>MAX(0,$F24-SUM($AC24:AM24))</f>
        <v>0</v>
      </c>
      <c r="AN49" s="254">
        <f>MAX(0,$F24-SUM($AC24:AN24))</f>
        <v>0</v>
      </c>
      <c r="AO49" s="254">
        <f>MAX(0,$F24-SUM($AC24:AO24))</f>
        <v>0</v>
      </c>
      <c r="AP49" s="254">
        <f>MAX(0,$F24-SUM($AC24:AP24))</f>
        <v>0</v>
      </c>
      <c r="AQ49" s="254">
        <f>MAX(0,$F24-SUM($AC24:AQ24))</f>
        <v>0</v>
      </c>
      <c r="AR49" s="254">
        <f>MAX(0,$F24-SUM($AC24:AR24))</f>
        <v>0</v>
      </c>
      <c r="AS49" s="254">
        <f>MAX(0,$F24-SUM($AC24:AS24))</f>
        <v>0</v>
      </c>
      <c r="AT49" s="254">
        <f>MAX(0,$F24-SUM($AC24:AT24))</f>
        <v>0</v>
      </c>
      <c r="AU49" s="254">
        <f>MAX(0,$F24-SUM($AC24:AU24))</f>
        <v>0</v>
      </c>
      <c r="AV49" s="254">
        <f>MAX(0,$F24-SUM($AC24:AV24))</f>
        <v>0</v>
      </c>
      <c r="AW49" s="254">
        <f>MAX(0,$F24-SUM($AC24:AW24))</f>
        <v>0</v>
      </c>
      <c r="AX49" s="254">
        <f>MAX(0,$F24-SUM($AC24:AX24))</f>
        <v>0</v>
      </c>
      <c r="AY49" s="254">
        <f>MAX(0,$F24-SUM($AC24:AY24))</f>
        <v>0</v>
      </c>
      <c r="AZ49" s="254">
        <f>MAX(0,$F24-SUM($AC24:AZ24))</f>
        <v>0</v>
      </c>
      <c r="BA49" s="254">
        <f>MAX(0,$F24-SUM($AC24:BA24))</f>
        <v>0</v>
      </c>
      <c r="BB49" s="254">
        <f>MAX(0,$F24-SUM($AC24:BB24))</f>
        <v>0</v>
      </c>
      <c r="BC49" s="254">
        <f>MAX(0,$F24-SUM($AC24:BC24))</f>
        <v>0</v>
      </c>
      <c r="BD49" s="254">
        <f>MAX(0,$F24-SUM($AC24:BD24))</f>
        <v>0</v>
      </c>
      <c r="BE49" s="254">
        <f>MAX(0,$F24-SUM($AC24:BE24))</f>
        <v>0</v>
      </c>
      <c r="BF49" s="254">
        <f>MAX(0,$F24-SUM($AC24:BF24))</f>
        <v>0</v>
      </c>
      <c r="BG49" s="254">
        <f>MAX(0,$F24-SUM($AC24:BG24))</f>
        <v>0</v>
      </c>
      <c r="BH49" s="254">
        <f>MAX(0,$F24-SUM($AC24:BH24))</f>
        <v>0</v>
      </c>
      <c r="BI49" s="254">
        <f>MAX(0,$F24-SUM($AC24:BI24))</f>
        <v>0</v>
      </c>
      <c r="BJ49" s="254">
        <f>MAX(0,$F24-SUM($AC24:BJ24))</f>
        <v>0</v>
      </c>
      <c r="BK49" s="254">
        <f>MAX(0,$F24-SUM($AC24:BK24))</f>
        <v>0</v>
      </c>
      <c r="BL49" s="254">
        <f>MAX(0,$F24-SUM($AC24:BL24))</f>
        <v>0</v>
      </c>
      <c r="BM49" s="254">
        <f>MAX(0,$F24-SUM($AC24:BM24))</f>
        <v>0</v>
      </c>
      <c r="BN49" s="254">
        <f>MAX(0,$F24-SUM($AC24:BN24))</f>
        <v>0</v>
      </c>
      <c r="BO49" s="254">
        <f>MAX(0,$F24-SUM($AC24:BO24))</f>
        <v>0</v>
      </c>
      <c r="BP49" s="254">
        <f>MAX(0,$F24-SUM($AC24:BP24))</f>
        <v>0</v>
      </c>
      <c r="BQ49" s="254">
        <f>MAX(0,$F24-SUM($AC24:BQ24))</f>
        <v>0</v>
      </c>
      <c r="BR49" s="254">
        <f>MAX(0,$F24-SUM($AC24:BR24))</f>
        <v>0</v>
      </c>
      <c r="BS49" s="254">
        <f>MAX(0,$F24-SUM($AC24:BS24))</f>
        <v>0</v>
      </c>
      <c r="BT49" s="254">
        <f>MAX(0,$F24-SUM($AC24:BT24))</f>
        <v>0</v>
      </c>
      <c r="BU49" s="254">
        <f>MAX(0,$F24-SUM($AC24:BU24))</f>
        <v>0</v>
      </c>
      <c r="BV49" s="254">
        <f>MAX(0,$F24-SUM($AC24:BV24))</f>
        <v>0</v>
      </c>
      <c r="BW49" s="254">
        <f>MAX(0,$F24-SUM($AC24:BW24))</f>
        <v>0</v>
      </c>
      <c r="BX49" s="254">
        <f>MAX(0,$F24-SUM($AC24:BX24))</f>
        <v>0</v>
      </c>
      <c r="BY49" s="254">
        <f>MAX(0,$F24-SUM($AC24:BY24))</f>
        <v>0</v>
      </c>
      <c r="BZ49" s="254">
        <f>MAX(0,$F24-SUM($AC24:BZ24))</f>
        <v>0</v>
      </c>
      <c r="CA49" s="254">
        <f>MAX(0,$F24-SUM($AC24:CA24))</f>
        <v>0</v>
      </c>
      <c r="CB49" s="254">
        <f>MAX(0,$F24-SUM($AC24:CB24))</f>
        <v>0</v>
      </c>
      <c r="CC49" s="254">
        <f>MAX(0,$F24-SUM($AC24:CC24))</f>
        <v>0</v>
      </c>
      <c r="CD49" s="254">
        <f>MAX(0,$F24-SUM($AC24:CD24))</f>
        <v>0</v>
      </c>
      <c r="CE49" s="254">
        <f>MAX(0,$F24-SUM($AC24:CE24))</f>
        <v>0</v>
      </c>
      <c r="CF49" s="254">
        <f>MAX(0,$F24-SUM($AC24:CF24))</f>
        <v>0</v>
      </c>
      <c r="CG49" s="254">
        <f>MAX(0,$F24-SUM($AC24:CG24))</f>
        <v>0</v>
      </c>
      <c r="CH49" s="254">
        <f>MAX(0,$F24-SUM($AC24:CH24))</f>
        <v>0</v>
      </c>
      <c r="CI49" s="254">
        <f>MAX(0,$F24-SUM($AC24:CI24))</f>
        <v>0</v>
      </c>
      <c r="CJ49" s="254">
        <f>MAX(0,$F24-SUM($AC24:CJ24))</f>
        <v>0</v>
      </c>
      <c r="CK49" s="254">
        <f>MAX(0,$F24-SUM($AC24:CK24))</f>
        <v>0</v>
      </c>
      <c r="CL49" s="254">
        <f>MAX(0,$F24-SUM($AC24:CL24))</f>
        <v>0</v>
      </c>
      <c r="CM49" s="254">
        <f>MAX(0,$F24-SUM($AC24:CM24))</f>
        <v>0</v>
      </c>
      <c r="CN49" s="254">
        <f>MAX(0,$F24-SUM($AC24:CN24))</f>
        <v>0</v>
      </c>
      <c r="CO49" s="254">
        <f>MAX(0,$F24-SUM($AC24:CO24))</f>
        <v>0</v>
      </c>
      <c r="CP49" s="254">
        <f>MAX(0,$F24-SUM($AC24:CP24))</f>
        <v>0</v>
      </c>
      <c r="CQ49" s="254">
        <f>MAX(0,$F24-SUM($AC24:CQ24))</f>
        <v>0</v>
      </c>
      <c r="CR49" s="254">
        <f>MAX(0,$F24-SUM($AC24:CR24))</f>
        <v>0</v>
      </c>
      <c r="CS49" s="254">
        <f>MAX(0,$F24-SUM($AC24:CS24))</f>
        <v>0</v>
      </c>
      <c r="CT49" s="254">
        <f>MAX(0,$F24-SUM($AC24:CT24))</f>
        <v>0</v>
      </c>
      <c r="CU49" s="254">
        <f>MAX(0,$F24-SUM($AC24:CU24))</f>
        <v>0</v>
      </c>
      <c r="CV49" s="254">
        <f>MAX(0,$F24-SUM($AC24:CV24))</f>
        <v>0</v>
      </c>
      <c r="CW49" s="254">
        <f>MAX(0,$F24-SUM($AC24:CW24))</f>
        <v>0</v>
      </c>
      <c r="CX49" s="254">
        <f>MAX(0,$F24-SUM($AC24:CX24))</f>
        <v>0</v>
      </c>
      <c r="CY49" s="254">
        <f>MAX(0,$F24-SUM($AC24:CY24))</f>
        <v>0</v>
      </c>
      <c r="CZ49" s="254">
        <f>MAX(0,$F24-SUM($AC24:CZ24))</f>
        <v>0</v>
      </c>
      <c r="DA49" s="254">
        <f>MAX(0,$F24-SUM($AC24:DA24))</f>
        <v>0</v>
      </c>
      <c r="DB49" s="254">
        <f>MAX(0,$F24-SUM($AC24:DB24))</f>
        <v>0</v>
      </c>
      <c r="DC49" s="254">
        <f>MAX(0,$F24-SUM($AC24:DC24))</f>
        <v>0</v>
      </c>
      <c r="DD49" s="254">
        <f>MAX(0,$F24-SUM($AC24:DD24))</f>
        <v>0</v>
      </c>
      <c r="DE49" s="254">
        <f>MAX(0,$F24-SUM($AC24:DE24))</f>
        <v>0</v>
      </c>
      <c r="DF49" s="254">
        <f>MAX(0,$F24-SUM($AC24:DF24))</f>
        <v>0</v>
      </c>
      <c r="DG49" s="254">
        <f>MAX(0,$F24-SUM($AC24:DG24))</f>
        <v>0</v>
      </c>
      <c r="DH49" s="254">
        <f>MAX(0,$F24-SUM($AC24:DH24))</f>
        <v>0</v>
      </c>
      <c r="DI49" s="254">
        <f>MAX(0,$F24-SUM($AC24:DI24))</f>
        <v>0</v>
      </c>
      <c r="DJ49" s="254">
        <f>MAX(0,$F24-SUM($AC24:DJ24))</f>
        <v>0</v>
      </c>
      <c r="DK49" s="254">
        <f>MAX(0,$F24-SUM($AC24:DK24))</f>
        <v>0</v>
      </c>
      <c r="DL49" s="254">
        <f>MAX(0,$F24-SUM($AC24:DL24))</f>
        <v>0</v>
      </c>
      <c r="DM49" s="254">
        <f>MAX(0,$F24-SUM($AC24:DM24))</f>
        <v>0</v>
      </c>
      <c r="DN49" s="254">
        <f>MAX(0,$F24-SUM($AC24:DN24))</f>
        <v>0</v>
      </c>
      <c r="DO49" s="254">
        <f>MAX(0,$F24-SUM($AC24:DO24))</f>
        <v>0</v>
      </c>
      <c r="DP49" s="254">
        <f>MAX(0,$F24-SUM($AC24:DP24))</f>
        <v>0</v>
      </c>
      <c r="DQ49" s="254">
        <f>MAX(0,$F24-SUM($AC24:DQ24))</f>
        <v>0</v>
      </c>
      <c r="DR49" s="254">
        <f>MAX(0,$F24-SUM($AC24:DR24))</f>
        <v>0</v>
      </c>
      <c r="DS49" s="254">
        <f>MAX(0,$F24-SUM($AC24:DS24))</f>
        <v>0</v>
      </c>
      <c r="DT49" s="254">
        <f>MAX(0,$F24-SUM($AC24:DT24))</f>
        <v>0</v>
      </c>
      <c r="DU49" s="254">
        <f>MAX(0,$F24-SUM($AC24:DU24))</f>
        <v>0</v>
      </c>
      <c r="DV49" s="254">
        <f>MAX(0,$F24-SUM($AC24:DV24))</f>
        <v>0</v>
      </c>
      <c r="DW49" s="254">
        <f>MAX(0,$F24-SUM($AC24:DW24))</f>
        <v>0</v>
      </c>
      <c r="DX49" s="254">
        <f>MAX(0,$F24-SUM($AC24:DX24))</f>
        <v>0</v>
      </c>
      <c r="DY49" s="254">
        <f>MAX(0,$F24-SUM($AC24:DY24))</f>
        <v>0</v>
      </c>
      <c r="DZ49" s="254">
        <f>MAX(0,$F24-SUM($AC24:DZ24))</f>
        <v>0</v>
      </c>
      <c r="EA49" s="254">
        <f>MAX(0,$F24-SUM($AC24:EA24))</f>
        <v>0</v>
      </c>
      <c r="EB49" s="254">
        <f>MAX(0,$F24-SUM($AC24:EB24))</f>
        <v>0</v>
      </c>
      <c r="EC49" s="254">
        <f>MAX(0,$F24-SUM($AC24:EC24))</f>
        <v>0</v>
      </c>
      <c r="ED49" s="254">
        <f>MAX(0,$F24-SUM($AC24:ED24))</f>
        <v>0</v>
      </c>
      <c r="EE49" s="254">
        <f>MAX(0,$F24-SUM($AC24:EE24))</f>
        <v>0</v>
      </c>
      <c r="EF49" s="254">
        <f>MAX(0,$F24-SUM($AC24:EF24))</f>
        <v>0</v>
      </c>
      <c r="EG49" s="254">
        <f>MAX(0,$F24-SUM($AC24:EG24))</f>
        <v>0</v>
      </c>
      <c r="EH49" s="254">
        <f>MAX(0,$F24-SUM($AC24:EH24))</f>
        <v>0</v>
      </c>
      <c r="EI49" s="254">
        <f>MAX(0,$F24-SUM($AC24:EI24))</f>
        <v>0</v>
      </c>
      <c r="EJ49" s="254">
        <f>MAX(0,$F24-SUM($AC24:EJ24))</f>
        <v>0</v>
      </c>
      <c r="EK49" s="254">
        <f>MAX(0,$F24-SUM($AC24:EK24))</f>
        <v>0</v>
      </c>
      <c r="EL49" s="254">
        <f>MAX(0,$F24-SUM($AC24:EL24))</f>
        <v>0</v>
      </c>
      <c r="EM49" s="254">
        <f>MAX(0,$F24-SUM($AC24:EM24))</f>
        <v>0</v>
      </c>
      <c r="EN49" s="254">
        <f>MAX(0,$F24-SUM($AC24:EN24))</f>
        <v>0</v>
      </c>
      <c r="EO49" s="254">
        <f>MAX(0,$F24-SUM($AC24:EO24))</f>
        <v>0</v>
      </c>
      <c r="EP49" s="254">
        <f>MAX(0,$F24-SUM($AC24:EP24))</f>
        <v>0</v>
      </c>
      <c r="EQ49" s="254">
        <f>MAX(0,$F24-SUM($AC24:EQ24))</f>
        <v>0</v>
      </c>
      <c r="ER49" s="254">
        <f>MAX(0,$F24-SUM($AC24:ER24))</f>
        <v>0</v>
      </c>
      <c r="ES49" s="254">
        <f>MAX(0,$F24-SUM($AC24:ES24))</f>
        <v>0</v>
      </c>
      <c r="ET49" s="254">
        <f>MAX(0,$F24-SUM($AC24:ET24))</f>
        <v>0</v>
      </c>
      <c r="EU49" s="254">
        <f>MAX(0,$F24-SUM($AC24:EU24))</f>
        <v>0</v>
      </c>
      <c r="EV49" s="254">
        <f>MAX(0,$F24-SUM($AC24:EV24))</f>
        <v>0</v>
      </c>
      <c r="EW49" s="254">
        <f>MAX(0,$F24-SUM($AC24:EW24))</f>
        <v>0</v>
      </c>
      <c r="EX49" s="254">
        <f>MAX(0,$F24-SUM($AC24:EX24))</f>
        <v>0</v>
      </c>
      <c r="EY49" s="254">
        <f>MAX(0,$F24-SUM($AC24:EY24))</f>
        <v>0</v>
      </c>
      <c r="EZ49" s="254">
        <f>MAX(0,$F24-SUM($AC24:EZ24))</f>
        <v>0</v>
      </c>
      <c r="FA49" s="254">
        <f>MAX(0,$F24-SUM($AC24:FA24))</f>
        <v>0</v>
      </c>
      <c r="FB49" s="254">
        <f>MAX(0,$F24-SUM($AC24:FB24))</f>
        <v>0</v>
      </c>
      <c r="FC49" s="254">
        <f>MAX(0,$F24-SUM($AC24:FC24))</f>
        <v>0</v>
      </c>
      <c r="FD49" s="254">
        <f>MAX(0,$F24-SUM($AC24:FD24))</f>
        <v>0</v>
      </c>
      <c r="FE49" s="254">
        <f>MAX(0,$F24-SUM($AC24:FE24))</f>
        <v>0</v>
      </c>
      <c r="FF49" s="254">
        <f>MAX(0,$F24-SUM($AC24:FF24))</f>
        <v>0</v>
      </c>
      <c r="FG49" s="254">
        <f>MAX(0,$F24-SUM($AC24:FG24))</f>
        <v>0</v>
      </c>
      <c r="FH49" s="254">
        <f>MAX(0,$F24-SUM($AC24:FH24))</f>
        <v>0</v>
      </c>
      <c r="FI49" s="254">
        <f>MAX(0,$F24-SUM($AC24:FI24))</f>
        <v>0</v>
      </c>
      <c r="FJ49" s="254">
        <f>MAX(0,$F24-SUM($AC24:FJ24))</f>
        <v>0</v>
      </c>
      <c r="FK49" s="254">
        <f>MAX(0,$F24-SUM($AC24:FK24))</f>
        <v>0</v>
      </c>
      <c r="FL49" s="254">
        <f>MAX(0,$F24-SUM($AC24:FL24))</f>
        <v>0</v>
      </c>
      <c r="FM49" s="254">
        <f>MAX(0,$F24-SUM($AC24:FM24))</f>
        <v>0</v>
      </c>
      <c r="FN49" s="254">
        <f>MAX(0,$F24-SUM($AC24:FN24))</f>
        <v>0</v>
      </c>
      <c r="FO49" s="254">
        <f>MAX(0,$F24-SUM($AC24:FO24))</f>
        <v>0</v>
      </c>
      <c r="FP49" s="254">
        <f>MAX(0,$F24-SUM($AC24:FP24))</f>
        <v>0</v>
      </c>
      <c r="FQ49" s="254">
        <f>MAX(0,$F24-SUM($AC24:FQ24))</f>
        <v>0</v>
      </c>
      <c r="FR49" s="254">
        <f>MAX(0,$F24-SUM($AC24:FR24))</f>
        <v>0</v>
      </c>
      <c r="FS49" s="254">
        <f>MAX(0,$F24-SUM($AC24:FS24))</f>
        <v>0</v>
      </c>
      <c r="FT49" s="254">
        <f>MAX(0,$F24-SUM($AC24:FT24))</f>
        <v>0</v>
      </c>
      <c r="FU49" s="254">
        <f>MAX(0,$F24-SUM($AC24:FU24))</f>
        <v>0</v>
      </c>
      <c r="FV49" s="254">
        <f>MAX(0,$F24-SUM($AC24:FV24))</f>
        <v>0</v>
      </c>
      <c r="FW49" s="254">
        <f>MAX(0,$F24-SUM($AC24:FW24))</f>
        <v>0</v>
      </c>
      <c r="FX49" s="254">
        <f>MAX(0,$F24-SUM($AC24:FX24))</f>
        <v>0</v>
      </c>
      <c r="FY49" s="254">
        <f>MAX(0,$F24-SUM($AC24:FY24))</f>
        <v>0</v>
      </c>
      <c r="FZ49" s="254">
        <f>MAX(0,$F24-SUM($AC24:FZ24))</f>
        <v>0</v>
      </c>
      <c r="GA49" s="254">
        <f>MAX(0,$F24-SUM($AC24:GA24))</f>
        <v>0</v>
      </c>
      <c r="GB49" s="254">
        <f>MAX(0,$F24-SUM($AC24:GB24))</f>
        <v>0</v>
      </c>
      <c r="GC49" s="254">
        <f>MAX(0,$F24-SUM($AC24:GC24))</f>
        <v>0</v>
      </c>
      <c r="GD49" s="254">
        <f>MAX(0,$F24-SUM($AC24:GD24))</f>
        <v>0</v>
      </c>
      <c r="GE49" s="254">
        <f>MAX(0,$F24-SUM($AC24:GE24))</f>
        <v>0</v>
      </c>
      <c r="GF49" s="254">
        <f>MAX(0,$F24-SUM($AC24:GF24))</f>
        <v>0</v>
      </c>
      <c r="GG49" s="254">
        <f>MAX(0,$F24-SUM($AC24:GG24))</f>
        <v>0</v>
      </c>
      <c r="GH49" s="254">
        <f>MAX(0,$F24-SUM($AC24:GH24))</f>
        <v>0</v>
      </c>
      <c r="GI49" s="254">
        <f>MAX(0,$F24-SUM($AC24:GI24))</f>
        <v>0</v>
      </c>
      <c r="GJ49" s="254">
        <f>MAX(0,$F24-SUM($AC24:GJ24))</f>
        <v>0</v>
      </c>
      <c r="GK49" s="254">
        <f>MAX(0,$F24-SUM($AC24:GK24))</f>
        <v>0</v>
      </c>
      <c r="GL49" s="254">
        <f>MAX(0,$F24-SUM($AC24:GL24))</f>
        <v>0</v>
      </c>
      <c r="GM49" s="254">
        <f>MAX(0,$F24-SUM($AC24:GM24))</f>
        <v>0</v>
      </c>
      <c r="GN49" s="254">
        <f>MAX(0,$F24-SUM($AC24:GN24))</f>
        <v>0</v>
      </c>
      <c r="GO49" s="254">
        <f>MAX(0,$F24-SUM($AC24:GO24))</f>
        <v>0</v>
      </c>
      <c r="GP49" s="254">
        <f>MAX(0,$F24-SUM($AC24:GP24))</f>
        <v>0</v>
      </c>
      <c r="GQ49" s="254">
        <f>MAX(0,$F24-SUM($AC24:GQ24))</f>
        <v>0</v>
      </c>
      <c r="GR49" s="254">
        <f>MAX(0,$F24-SUM($AC24:GR24))</f>
        <v>0</v>
      </c>
      <c r="GS49" s="254">
        <f>MAX(0,$F24-SUM($AC24:GS24))</f>
        <v>0</v>
      </c>
      <c r="GT49" s="254">
        <f>MAX(0,$F24-SUM($AC24:GT24))</f>
        <v>0</v>
      </c>
      <c r="GU49" s="254">
        <f>MAX(0,$F24-SUM($AC24:GU24))</f>
        <v>0</v>
      </c>
      <c r="GV49" s="254">
        <f>MAX(0,$F24-SUM($AC24:GV24))</f>
        <v>0</v>
      </c>
      <c r="GW49" s="254">
        <f>MAX(0,$F24-SUM($AC24:GW24))</f>
        <v>0</v>
      </c>
      <c r="GX49" s="254">
        <f>MAX(0,$F24-SUM($AC24:GX24))</f>
        <v>0</v>
      </c>
      <c r="GY49" s="254">
        <f>MAX(0,$F24-SUM($AC24:GY24))</f>
        <v>0</v>
      </c>
      <c r="GZ49" s="254">
        <f>MAX(0,$F24-SUM($AC24:GZ24))</f>
        <v>0</v>
      </c>
      <c r="HA49" s="254">
        <f>MAX(0,$F24-SUM($AC24:HA24))</f>
        <v>0</v>
      </c>
    </row>
    <row r="50" spans="3:209" hidden="1" x14ac:dyDescent="0.2">
      <c r="C50" s="257">
        <f t="shared" si="37"/>
        <v>9</v>
      </c>
      <c r="D50" s="253">
        <f t="shared" si="37"/>
        <v>0</v>
      </c>
      <c r="E50" s="241" t="str">
        <f t="shared" si="37"/>
        <v/>
      </c>
      <c r="F50" s="239">
        <f t="shared" si="37"/>
        <v>0</v>
      </c>
      <c r="G50" s="239"/>
      <c r="H50" s="278"/>
      <c r="I50" s="278"/>
      <c r="J50" s="278"/>
      <c r="K50" s="278"/>
      <c r="L50" s="278"/>
      <c r="N50" s="153">
        <f>MAX(0,$F25-SUM($M25:N25))</f>
        <v>0</v>
      </c>
      <c r="O50" s="153">
        <f>MAX(0,$F25-SUM($M25:O25))</f>
        <v>0</v>
      </c>
      <c r="P50" s="153">
        <f>MAX(0,$F25-SUM($M25:P25))</f>
        <v>0</v>
      </c>
      <c r="Q50" s="153">
        <f>MAX(0,$F25-SUM($M25:Q25))</f>
        <v>0</v>
      </c>
      <c r="R50" s="153">
        <f>MAX(0,$F25-SUM($M25:R25))</f>
        <v>0</v>
      </c>
      <c r="S50" s="153">
        <f>MAX(0,$F25-SUM($M25:S25))</f>
        <v>0</v>
      </c>
      <c r="T50" s="153">
        <f>MAX(0,$F25-SUM($M25:T25))</f>
        <v>0</v>
      </c>
      <c r="U50" s="153">
        <f>MAX(0,$F25-SUM($M25:U25))</f>
        <v>0</v>
      </c>
      <c r="V50" s="153">
        <f>MAX(0,$F25-SUM($M25:V25))</f>
        <v>0</v>
      </c>
      <c r="W50" s="153">
        <f>MAX(0,$F25-SUM($M25:W25))</f>
        <v>0</v>
      </c>
      <c r="X50" s="153">
        <f>MAX(0,$F25-SUM($M25:X25))</f>
        <v>0</v>
      </c>
      <c r="Y50" s="153">
        <f>MAX(0,$F25-SUM($M25:Y25))</f>
        <v>0</v>
      </c>
      <c r="Z50" s="153">
        <f>MAX(0,$F25-SUM($M25:Z25))</f>
        <v>0</v>
      </c>
      <c r="AA50" s="153">
        <f>MAX(0,$F25-SUM($M25:AA25))</f>
        <v>0</v>
      </c>
      <c r="AB50" s="153">
        <f>MAX(0,$F25-SUM($M25:AB25))</f>
        <v>0</v>
      </c>
      <c r="AD50" s="254">
        <f>MAX(0,$F25-SUM($AC25:AD25))</f>
        <v>0</v>
      </c>
      <c r="AE50" s="254">
        <f>MAX(0,$F25-SUM($AC25:AE25))</f>
        <v>0</v>
      </c>
      <c r="AF50" s="254">
        <f>MAX(0,$F25-SUM($AC25:AF25))</f>
        <v>0</v>
      </c>
      <c r="AG50" s="254">
        <f>MAX(0,$F25-SUM($AC25:AG25))</f>
        <v>0</v>
      </c>
      <c r="AH50" s="254">
        <f>MAX(0,$F25-SUM($AC25:AH25))</f>
        <v>0</v>
      </c>
      <c r="AI50" s="254">
        <f>MAX(0,$F25-SUM($AC25:AI25))</f>
        <v>0</v>
      </c>
      <c r="AJ50" s="254">
        <f>MAX(0,$F25-SUM($AC25:AJ25))</f>
        <v>0</v>
      </c>
      <c r="AK50" s="254">
        <f>MAX(0,$F25-SUM($AC25:AK25))</f>
        <v>0</v>
      </c>
      <c r="AL50" s="254">
        <f>MAX(0,$F25-SUM($AC25:AL25))</f>
        <v>0</v>
      </c>
      <c r="AM50" s="254">
        <f>MAX(0,$F25-SUM($AC25:AM25))</f>
        <v>0</v>
      </c>
      <c r="AN50" s="254">
        <f>MAX(0,$F25-SUM($AC25:AN25))</f>
        <v>0</v>
      </c>
      <c r="AO50" s="254">
        <f>MAX(0,$F25-SUM($AC25:AO25))</f>
        <v>0</v>
      </c>
      <c r="AP50" s="254">
        <f>MAX(0,$F25-SUM($AC25:AP25))</f>
        <v>0</v>
      </c>
      <c r="AQ50" s="254">
        <f>MAX(0,$F25-SUM($AC25:AQ25))</f>
        <v>0</v>
      </c>
      <c r="AR50" s="254">
        <f>MAX(0,$F25-SUM($AC25:AR25))</f>
        <v>0</v>
      </c>
      <c r="AS50" s="254">
        <f>MAX(0,$F25-SUM($AC25:AS25))</f>
        <v>0</v>
      </c>
      <c r="AT50" s="254">
        <f>MAX(0,$F25-SUM($AC25:AT25))</f>
        <v>0</v>
      </c>
      <c r="AU50" s="254">
        <f>MAX(0,$F25-SUM($AC25:AU25))</f>
        <v>0</v>
      </c>
      <c r="AV50" s="254">
        <f>MAX(0,$F25-SUM($AC25:AV25))</f>
        <v>0</v>
      </c>
      <c r="AW50" s="254">
        <f>MAX(0,$F25-SUM($AC25:AW25))</f>
        <v>0</v>
      </c>
      <c r="AX50" s="254">
        <f>MAX(0,$F25-SUM($AC25:AX25))</f>
        <v>0</v>
      </c>
      <c r="AY50" s="254">
        <f>MAX(0,$F25-SUM($AC25:AY25))</f>
        <v>0</v>
      </c>
      <c r="AZ50" s="254">
        <f>MAX(0,$F25-SUM($AC25:AZ25))</f>
        <v>0</v>
      </c>
      <c r="BA50" s="254">
        <f>MAX(0,$F25-SUM($AC25:BA25))</f>
        <v>0</v>
      </c>
      <c r="BB50" s="254">
        <f>MAX(0,$F25-SUM($AC25:BB25))</f>
        <v>0</v>
      </c>
      <c r="BC50" s="254">
        <f>MAX(0,$F25-SUM($AC25:BC25))</f>
        <v>0</v>
      </c>
      <c r="BD50" s="254">
        <f>MAX(0,$F25-SUM($AC25:BD25))</f>
        <v>0</v>
      </c>
      <c r="BE50" s="254">
        <f>MAX(0,$F25-SUM($AC25:BE25))</f>
        <v>0</v>
      </c>
      <c r="BF50" s="254">
        <f>MAX(0,$F25-SUM($AC25:BF25))</f>
        <v>0</v>
      </c>
      <c r="BG50" s="254">
        <f>MAX(0,$F25-SUM($AC25:BG25))</f>
        <v>0</v>
      </c>
      <c r="BH50" s="254">
        <f>MAX(0,$F25-SUM($AC25:BH25))</f>
        <v>0</v>
      </c>
      <c r="BI50" s="254">
        <f>MAX(0,$F25-SUM($AC25:BI25))</f>
        <v>0</v>
      </c>
      <c r="BJ50" s="254">
        <f>MAX(0,$F25-SUM($AC25:BJ25))</f>
        <v>0</v>
      </c>
      <c r="BK50" s="254">
        <f>MAX(0,$F25-SUM($AC25:BK25))</f>
        <v>0</v>
      </c>
      <c r="BL50" s="254">
        <f>MAX(0,$F25-SUM($AC25:BL25))</f>
        <v>0</v>
      </c>
      <c r="BM50" s="254">
        <f>MAX(0,$F25-SUM($AC25:BM25))</f>
        <v>0</v>
      </c>
      <c r="BN50" s="254">
        <f>MAX(0,$F25-SUM($AC25:BN25))</f>
        <v>0</v>
      </c>
      <c r="BO50" s="254">
        <f>MAX(0,$F25-SUM($AC25:BO25))</f>
        <v>0</v>
      </c>
      <c r="BP50" s="254">
        <f>MAX(0,$F25-SUM($AC25:BP25))</f>
        <v>0</v>
      </c>
      <c r="BQ50" s="254">
        <f>MAX(0,$F25-SUM($AC25:BQ25))</f>
        <v>0</v>
      </c>
      <c r="BR50" s="254">
        <f>MAX(0,$F25-SUM($AC25:BR25))</f>
        <v>0</v>
      </c>
      <c r="BS50" s="254">
        <f>MAX(0,$F25-SUM($AC25:BS25))</f>
        <v>0</v>
      </c>
      <c r="BT50" s="254">
        <f>MAX(0,$F25-SUM($AC25:BT25))</f>
        <v>0</v>
      </c>
      <c r="BU50" s="254">
        <f>MAX(0,$F25-SUM($AC25:BU25))</f>
        <v>0</v>
      </c>
      <c r="BV50" s="254">
        <f>MAX(0,$F25-SUM($AC25:BV25))</f>
        <v>0</v>
      </c>
      <c r="BW50" s="254">
        <f>MAX(0,$F25-SUM($AC25:BW25))</f>
        <v>0</v>
      </c>
      <c r="BX50" s="254">
        <f>MAX(0,$F25-SUM($AC25:BX25))</f>
        <v>0</v>
      </c>
      <c r="BY50" s="254">
        <f>MAX(0,$F25-SUM($AC25:BY25))</f>
        <v>0</v>
      </c>
      <c r="BZ50" s="254">
        <f>MAX(0,$F25-SUM($AC25:BZ25))</f>
        <v>0</v>
      </c>
      <c r="CA50" s="254">
        <f>MAX(0,$F25-SUM($AC25:CA25))</f>
        <v>0</v>
      </c>
      <c r="CB50" s="254">
        <f>MAX(0,$F25-SUM($AC25:CB25))</f>
        <v>0</v>
      </c>
      <c r="CC50" s="254">
        <f>MAX(0,$F25-SUM($AC25:CC25))</f>
        <v>0</v>
      </c>
      <c r="CD50" s="254">
        <f>MAX(0,$F25-SUM($AC25:CD25))</f>
        <v>0</v>
      </c>
      <c r="CE50" s="254">
        <f>MAX(0,$F25-SUM($AC25:CE25))</f>
        <v>0</v>
      </c>
      <c r="CF50" s="254">
        <f>MAX(0,$F25-SUM($AC25:CF25))</f>
        <v>0</v>
      </c>
      <c r="CG50" s="254">
        <f>MAX(0,$F25-SUM($AC25:CG25))</f>
        <v>0</v>
      </c>
      <c r="CH50" s="254">
        <f>MAX(0,$F25-SUM($AC25:CH25))</f>
        <v>0</v>
      </c>
      <c r="CI50" s="254">
        <f>MAX(0,$F25-SUM($AC25:CI25))</f>
        <v>0</v>
      </c>
      <c r="CJ50" s="254">
        <f>MAX(0,$F25-SUM($AC25:CJ25))</f>
        <v>0</v>
      </c>
      <c r="CK50" s="254">
        <f>MAX(0,$F25-SUM($AC25:CK25))</f>
        <v>0</v>
      </c>
      <c r="CL50" s="254">
        <f>MAX(0,$F25-SUM($AC25:CL25))</f>
        <v>0</v>
      </c>
      <c r="CM50" s="254">
        <f>MAX(0,$F25-SUM($AC25:CM25))</f>
        <v>0</v>
      </c>
      <c r="CN50" s="254">
        <f>MAX(0,$F25-SUM($AC25:CN25))</f>
        <v>0</v>
      </c>
      <c r="CO50" s="254">
        <f>MAX(0,$F25-SUM($AC25:CO25))</f>
        <v>0</v>
      </c>
      <c r="CP50" s="254">
        <f>MAX(0,$F25-SUM($AC25:CP25))</f>
        <v>0</v>
      </c>
      <c r="CQ50" s="254">
        <f>MAX(0,$F25-SUM($AC25:CQ25))</f>
        <v>0</v>
      </c>
      <c r="CR50" s="254">
        <f>MAX(0,$F25-SUM($AC25:CR25))</f>
        <v>0</v>
      </c>
      <c r="CS50" s="254">
        <f>MAX(0,$F25-SUM($AC25:CS25))</f>
        <v>0</v>
      </c>
      <c r="CT50" s="254">
        <f>MAX(0,$F25-SUM($AC25:CT25))</f>
        <v>0</v>
      </c>
      <c r="CU50" s="254">
        <f>MAX(0,$F25-SUM($AC25:CU25))</f>
        <v>0</v>
      </c>
      <c r="CV50" s="254">
        <f>MAX(0,$F25-SUM($AC25:CV25))</f>
        <v>0</v>
      </c>
      <c r="CW50" s="254">
        <f>MAX(0,$F25-SUM($AC25:CW25))</f>
        <v>0</v>
      </c>
      <c r="CX50" s="254">
        <f>MAX(0,$F25-SUM($AC25:CX25))</f>
        <v>0</v>
      </c>
      <c r="CY50" s="254">
        <f>MAX(0,$F25-SUM($AC25:CY25))</f>
        <v>0</v>
      </c>
      <c r="CZ50" s="254">
        <f>MAX(0,$F25-SUM($AC25:CZ25))</f>
        <v>0</v>
      </c>
      <c r="DA50" s="254">
        <f>MAX(0,$F25-SUM($AC25:DA25))</f>
        <v>0</v>
      </c>
      <c r="DB50" s="254">
        <f>MAX(0,$F25-SUM($AC25:DB25))</f>
        <v>0</v>
      </c>
      <c r="DC50" s="254">
        <f>MAX(0,$F25-SUM($AC25:DC25))</f>
        <v>0</v>
      </c>
      <c r="DD50" s="254">
        <f>MAX(0,$F25-SUM($AC25:DD25))</f>
        <v>0</v>
      </c>
      <c r="DE50" s="254">
        <f>MAX(0,$F25-SUM($AC25:DE25))</f>
        <v>0</v>
      </c>
      <c r="DF50" s="254">
        <f>MAX(0,$F25-SUM($AC25:DF25))</f>
        <v>0</v>
      </c>
      <c r="DG50" s="254">
        <f>MAX(0,$F25-SUM($AC25:DG25))</f>
        <v>0</v>
      </c>
      <c r="DH50" s="254">
        <f>MAX(0,$F25-SUM($AC25:DH25))</f>
        <v>0</v>
      </c>
      <c r="DI50" s="254">
        <f>MAX(0,$F25-SUM($AC25:DI25))</f>
        <v>0</v>
      </c>
      <c r="DJ50" s="254">
        <f>MAX(0,$F25-SUM($AC25:DJ25))</f>
        <v>0</v>
      </c>
      <c r="DK50" s="254">
        <f>MAX(0,$F25-SUM($AC25:DK25))</f>
        <v>0</v>
      </c>
      <c r="DL50" s="254">
        <f>MAX(0,$F25-SUM($AC25:DL25))</f>
        <v>0</v>
      </c>
      <c r="DM50" s="254">
        <f>MAX(0,$F25-SUM($AC25:DM25))</f>
        <v>0</v>
      </c>
      <c r="DN50" s="254">
        <f>MAX(0,$F25-SUM($AC25:DN25))</f>
        <v>0</v>
      </c>
      <c r="DO50" s="254">
        <f>MAX(0,$F25-SUM($AC25:DO25))</f>
        <v>0</v>
      </c>
      <c r="DP50" s="254">
        <f>MAX(0,$F25-SUM($AC25:DP25))</f>
        <v>0</v>
      </c>
      <c r="DQ50" s="254">
        <f>MAX(0,$F25-SUM($AC25:DQ25))</f>
        <v>0</v>
      </c>
      <c r="DR50" s="254">
        <f>MAX(0,$F25-SUM($AC25:DR25))</f>
        <v>0</v>
      </c>
      <c r="DS50" s="254">
        <f>MAX(0,$F25-SUM($AC25:DS25))</f>
        <v>0</v>
      </c>
      <c r="DT50" s="254">
        <f>MAX(0,$F25-SUM($AC25:DT25))</f>
        <v>0</v>
      </c>
      <c r="DU50" s="254">
        <f>MAX(0,$F25-SUM($AC25:DU25))</f>
        <v>0</v>
      </c>
      <c r="DV50" s="254">
        <f>MAX(0,$F25-SUM($AC25:DV25))</f>
        <v>0</v>
      </c>
      <c r="DW50" s="254">
        <f>MAX(0,$F25-SUM($AC25:DW25))</f>
        <v>0</v>
      </c>
      <c r="DX50" s="254">
        <f>MAX(0,$F25-SUM($AC25:DX25))</f>
        <v>0</v>
      </c>
      <c r="DY50" s="254">
        <f>MAX(0,$F25-SUM($AC25:DY25))</f>
        <v>0</v>
      </c>
      <c r="DZ50" s="254">
        <f>MAX(0,$F25-SUM($AC25:DZ25))</f>
        <v>0</v>
      </c>
      <c r="EA50" s="254">
        <f>MAX(0,$F25-SUM($AC25:EA25))</f>
        <v>0</v>
      </c>
      <c r="EB50" s="254">
        <f>MAX(0,$F25-SUM($AC25:EB25))</f>
        <v>0</v>
      </c>
      <c r="EC50" s="254">
        <f>MAX(0,$F25-SUM($AC25:EC25))</f>
        <v>0</v>
      </c>
      <c r="ED50" s="254">
        <f>MAX(0,$F25-SUM($AC25:ED25))</f>
        <v>0</v>
      </c>
      <c r="EE50" s="254">
        <f>MAX(0,$F25-SUM($AC25:EE25))</f>
        <v>0</v>
      </c>
      <c r="EF50" s="254">
        <f>MAX(0,$F25-SUM($AC25:EF25))</f>
        <v>0</v>
      </c>
      <c r="EG50" s="254">
        <f>MAX(0,$F25-SUM($AC25:EG25))</f>
        <v>0</v>
      </c>
      <c r="EH50" s="254">
        <f>MAX(0,$F25-SUM($AC25:EH25))</f>
        <v>0</v>
      </c>
      <c r="EI50" s="254">
        <f>MAX(0,$F25-SUM($AC25:EI25))</f>
        <v>0</v>
      </c>
      <c r="EJ50" s="254">
        <f>MAX(0,$F25-SUM($AC25:EJ25))</f>
        <v>0</v>
      </c>
      <c r="EK50" s="254">
        <f>MAX(0,$F25-SUM($AC25:EK25))</f>
        <v>0</v>
      </c>
      <c r="EL50" s="254">
        <f>MAX(0,$F25-SUM($AC25:EL25))</f>
        <v>0</v>
      </c>
      <c r="EM50" s="254">
        <f>MAX(0,$F25-SUM($AC25:EM25))</f>
        <v>0</v>
      </c>
      <c r="EN50" s="254">
        <f>MAX(0,$F25-SUM($AC25:EN25))</f>
        <v>0</v>
      </c>
      <c r="EO50" s="254">
        <f>MAX(0,$F25-SUM($AC25:EO25))</f>
        <v>0</v>
      </c>
      <c r="EP50" s="254">
        <f>MAX(0,$F25-SUM($AC25:EP25))</f>
        <v>0</v>
      </c>
      <c r="EQ50" s="254">
        <f>MAX(0,$F25-SUM($AC25:EQ25))</f>
        <v>0</v>
      </c>
      <c r="ER50" s="254">
        <f>MAX(0,$F25-SUM($AC25:ER25))</f>
        <v>0</v>
      </c>
      <c r="ES50" s="254">
        <f>MAX(0,$F25-SUM($AC25:ES25))</f>
        <v>0</v>
      </c>
      <c r="ET50" s="254">
        <f>MAX(0,$F25-SUM($AC25:ET25))</f>
        <v>0</v>
      </c>
      <c r="EU50" s="254">
        <f>MAX(0,$F25-SUM($AC25:EU25))</f>
        <v>0</v>
      </c>
      <c r="EV50" s="254">
        <f>MAX(0,$F25-SUM($AC25:EV25))</f>
        <v>0</v>
      </c>
      <c r="EW50" s="254">
        <f>MAX(0,$F25-SUM($AC25:EW25))</f>
        <v>0</v>
      </c>
      <c r="EX50" s="254">
        <f>MAX(0,$F25-SUM($AC25:EX25))</f>
        <v>0</v>
      </c>
      <c r="EY50" s="254">
        <f>MAX(0,$F25-SUM($AC25:EY25))</f>
        <v>0</v>
      </c>
      <c r="EZ50" s="254">
        <f>MAX(0,$F25-SUM($AC25:EZ25))</f>
        <v>0</v>
      </c>
      <c r="FA50" s="254">
        <f>MAX(0,$F25-SUM($AC25:FA25))</f>
        <v>0</v>
      </c>
      <c r="FB50" s="254">
        <f>MAX(0,$F25-SUM($AC25:FB25))</f>
        <v>0</v>
      </c>
      <c r="FC50" s="254">
        <f>MAX(0,$F25-SUM($AC25:FC25))</f>
        <v>0</v>
      </c>
      <c r="FD50" s="254">
        <f>MAX(0,$F25-SUM($AC25:FD25))</f>
        <v>0</v>
      </c>
      <c r="FE50" s="254">
        <f>MAX(0,$F25-SUM($AC25:FE25))</f>
        <v>0</v>
      </c>
      <c r="FF50" s="254">
        <f>MAX(0,$F25-SUM($AC25:FF25))</f>
        <v>0</v>
      </c>
      <c r="FG50" s="254">
        <f>MAX(0,$F25-SUM($AC25:FG25))</f>
        <v>0</v>
      </c>
      <c r="FH50" s="254">
        <f>MAX(0,$F25-SUM($AC25:FH25))</f>
        <v>0</v>
      </c>
      <c r="FI50" s="254">
        <f>MAX(0,$F25-SUM($AC25:FI25))</f>
        <v>0</v>
      </c>
      <c r="FJ50" s="254">
        <f>MAX(0,$F25-SUM($AC25:FJ25))</f>
        <v>0</v>
      </c>
      <c r="FK50" s="254">
        <f>MAX(0,$F25-SUM($AC25:FK25))</f>
        <v>0</v>
      </c>
      <c r="FL50" s="254">
        <f>MAX(0,$F25-SUM($AC25:FL25))</f>
        <v>0</v>
      </c>
      <c r="FM50" s="254">
        <f>MAX(0,$F25-SUM($AC25:FM25))</f>
        <v>0</v>
      </c>
      <c r="FN50" s="254">
        <f>MAX(0,$F25-SUM($AC25:FN25))</f>
        <v>0</v>
      </c>
      <c r="FO50" s="254">
        <f>MAX(0,$F25-SUM($AC25:FO25))</f>
        <v>0</v>
      </c>
      <c r="FP50" s="254">
        <f>MAX(0,$F25-SUM($AC25:FP25))</f>
        <v>0</v>
      </c>
      <c r="FQ50" s="254">
        <f>MAX(0,$F25-SUM($AC25:FQ25))</f>
        <v>0</v>
      </c>
      <c r="FR50" s="254">
        <f>MAX(0,$F25-SUM($AC25:FR25))</f>
        <v>0</v>
      </c>
      <c r="FS50" s="254">
        <f>MAX(0,$F25-SUM($AC25:FS25))</f>
        <v>0</v>
      </c>
      <c r="FT50" s="254">
        <f>MAX(0,$F25-SUM($AC25:FT25))</f>
        <v>0</v>
      </c>
      <c r="FU50" s="254">
        <f>MAX(0,$F25-SUM($AC25:FU25))</f>
        <v>0</v>
      </c>
      <c r="FV50" s="254">
        <f>MAX(0,$F25-SUM($AC25:FV25))</f>
        <v>0</v>
      </c>
      <c r="FW50" s="254">
        <f>MAX(0,$F25-SUM($AC25:FW25))</f>
        <v>0</v>
      </c>
      <c r="FX50" s="254">
        <f>MAX(0,$F25-SUM($AC25:FX25))</f>
        <v>0</v>
      </c>
      <c r="FY50" s="254">
        <f>MAX(0,$F25-SUM($AC25:FY25))</f>
        <v>0</v>
      </c>
      <c r="FZ50" s="254">
        <f>MAX(0,$F25-SUM($AC25:FZ25))</f>
        <v>0</v>
      </c>
      <c r="GA50" s="254">
        <f>MAX(0,$F25-SUM($AC25:GA25))</f>
        <v>0</v>
      </c>
      <c r="GB50" s="254">
        <f>MAX(0,$F25-SUM($AC25:GB25))</f>
        <v>0</v>
      </c>
      <c r="GC50" s="254">
        <f>MAX(0,$F25-SUM($AC25:GC25))</f>
        <v>0</v>
      </c>
      <c r="GD50" s="254">
        <f>MAX(0,$F25-SUM($AC25:GD25))</f>
        <v>0</v>
      </c>
      <c r="GE50" s="254">
        <f>MAX(0,$F25-SUM($AC25:GE25))</f>
        <v>0</v>
      </c>
      <c r="GF50" s="254">
        <f>MAX(0,$F25-SUM($AC25:GF25))</f>
        <v>0</v>
      </c>
      <c r="GG50" s="254">
        <f>MAX(0,$F25-SUM($AC25:GG25))</f>
        <v>0</v>
      </c>
      <c r="GH50" s="254">
        <f>MAX(0,$F25-SUM($AC25:GH25))</f>
        <v>0</v>
      </c>
      <c r="GI50" s="254">
        <f>MAX(0,$F25-SUM($AC25:GI25))</f>
        <v>0</v>
      </c>
      <c r="GJ50" s="254">
        <f>MAX(0,$F25-SUM($AC25:GJ25))</f>
        <v>0</v>
      </c>
      <c r="GK50" s="254">
        <f>MAX(0,$F25-SUM($AC25:GK25))</f>
        <v>0</v>
      </c>
      <c r="GL50" s="254">
        <f>MAX(0,$F25-SUM($AC25:GL25))</f>
        <v>0</v>
      </c>
      <c r="GM50" s="254">
        <f>MAX(0,$F25-SUM($AC25:GM25))</f>
        <v>0</v>
      </c>
      <c r="GN50" s="254">
        <f>MAX(0,$F25-SUM($AC25:GN25))</f>
        <v>0</v>
      </c>
      <c r="GO50" s="254">
        <f>MAX(0,$F25-SUM($AC25:GO25))</f>
        <v>0</v>
      </c>
      <c r="GP50" s="254">
        <f>MAX(0,$F25-SUM($AC25:GP25))</f>
        <v>0</v>
      </c>
      <c r="GQ50" s="254">
        <f>MAX(0,$F25-SUM($AC25:GQ25))</f>
        <v>0</v>
      </c>
      <c r="GR50" s="254">
        <f>MAX(0,$F25-SUM($AC25:GR25))</f>
        <v>0</v>
      </c>
      <c r="GS50" s="254">
        <f>MAX(0,$F25-SUM($AC25:GS25))</f>
        <v>0</v>
      </c>
      <c r="GT50" s="254">
        <f>MAX(0,$F25-SUM($AC25:GT25))</f>
        <v>0</v>
      </c>
      <c r="GU50" s="254">
        <f>MAX(0,$F25-SUM($AC25:GU25))</f>
        <v>0</v>
      </c>
      <c r="GV50" s="254">
        <f>MAX(0,$F25-SUM($AC25:GV25))</f>
        <v>0</v>
      </c>
      <c r="GW50" s="254">
        <f>MAX(0,$F25-SUM($AC25:GW25))</f>
        <v>0</v>
      </c>
      <c r="GX50" s="254">
        <f>MAX(0,$F25-SUM($AC25:GX25))</f>
        <v>0</v>
      </c>
      <c r="GY50" s="254">
        <f>MAX(0,$F25-SUM($AC25:GY25))</f>
        <v>0</v>
      </c>
      <c r="GZ50" s="254">
        <f>MAX(0,$F25-SUM($AC25:GZ25))</f>
        <v>0</v>
      </c>
      <c r="HA50" s="254">
        <f>MAX(0,$F25-SUM($AC25:HA25))</f>
        <v>0</v>
      </c>
    </row>
    <row r="51" spans="3:209" hidden="1" x14ac:dyDescent="0.2">
      <c r="C51" s="257">
        <f t="shared" si="37"/>
        <v>10</v>
      </c>
      <c r="D51" s="253">
        <f t="shared" si="37"/>
        <v>0</v>
      </c>
      <c r="E51" s="241" t="str">
        <f t="shared" si="37"/>
        <v/>
      </c>
      <c r="F51" s="239">
        <f t="shared" si="37"/>
        <v>0</v>
      </c>
      <c r="G51" s="239"/>
      <c r="H51" s="278"/>
      <c r="I51" s="278"/>
      <c r="J51" s="278"/>
      <c r="K51" s="278"/>
      <c r="L51" s="278"/>
      <c r="N51" s="153">
        <f>MAX(0,$F26-SUM($M26:N26))</f>
        <v>0</v>
      </c>
      <c r="O51" s="153">
        <f>MAX(0,$F26-SUM($M26:O26))</f>
        <v>0</v>
      </c>
      <c r="P51" s="153">
        <f>MAX(0,$F26-SUM($M26:P26))</f>
        <v>0</v>
      </c>
      <c r="Q51" s="153">
        <f>MAX(0,$F26-SUM($M26:Q26))</f>
        <v>0</v>
      </c>
      <c r="R51" s="153">
        <f>MAX(0,$F26-SUM($M26:R26))</f>
        <v>0</v>
      </c>
      <c r="S51" s="153">
        <f>MAX(0,$F26-SUM($M26:S26))</f>
        <v>0</v>
      </c>
      <c r="T51" s="153">
        <f>MAX(0,$F26-SUM($M26:T26))</f>
        <v>0</v>
      </c>
      <c r="U51" s="153">
        <f>MAX(0,$F26-SUM($M26:U26))</f>
        <v>0</v>
      </c>
      <c r="V51" s="153">
        <f>MAX(0,$F26-SUM($M26:V26))</f>
        <v>0</v>
      </c>
      <c r="W51" s="153">
        <f>MAX(0,$F26-SUM($M26:W26))</f>
        <v>0</v>
      </c>
      <c r="X51" s="153">
        <f>MAX(0,$F26-SUM($M26:X26))</f>
        <v>0</v>
      </c>
      <c r="Y51" s="153">
        <f>MAX(0,$F26-SUM($M26:Y26))</f>
        <v>0</v>
      </c>
      <c r="Z51" s="153">
        <f>MAX(0,$F26-SUM($M26:Z26))</f>
        <v>0</v>
      </c>
      <c r="AA51" s="153">
        <f>MAX(0,$F26-SUM($M26:AA26))</f>
        <v>0</v>
      </c>
      <c r="AB51" s="153">
        <f>MAX(0,$F26-SUM($M26:AB26))</f>
        <v>0</v>
      </c>
      <c r="AD51" s="254">
        <f>MAX(0,$F26-SUM($AC26:AD26))</f>
        <v>0</v>
      </c>
      <c r="AE51" s="254">
        <f>MAX(0,$F26-SUM($AC26:AE26))</f>
        <v>0</v>
      </c>
      <c r="AF51" s="254">
        <f>MAX(0,$F26-SUM($AC26:AF26))</f>
        <v>0</v>
      </c>
      <c r="AG51" s="254">
        <f>MAX(0,$F26-SUM($AC26:AG26))</f>
        <v>0</v>
      </c>
      <c r="AH51" s="254">
        <f>MAX(0,$F26-SUM($AC26:AH26))</f>
        <v>0</v>
      </c>
      <c r="AI51" s="254">
        <f>MAX(0,$F26-SUM($AC26:AI26))</f>
        <v>0</v>
      </c>
      <c r="AJ51" s="254">
        <f>MAX(0,$F26-SUM($AC26:AJ26))</f>
        <v>0</v>
      </c>
      <c r="AK51" s="254">
        <f>MAX(0,$F26-SUM($AC26:AK26))</f>
        <v>0</v>
      </c>
      <c r="AL51" s="254">
        <f>MAX(0,$F26-SUM($AC26:AL26))</f>
        <v>0</v>
      </c>
      <c r="AM51" s="254">
        <f>MAX(0,$F26-SUM($AC26:AM26))</f>
        <v>0</v>
      </c>
      <c r="AN51" s="254">
        <f>MAX(0,$F26-SUM($AC26:AN26))</f>
        <v>0</v>
      </c>
      <c r="AO51" s="254">
        <f>MAX(0,$F26-SUM($AC26:AO26))</f>
        <v>0</v>
      </c>
      <c r="AP51" s="254">
        <f>MAX(0,$F26-SUM($AC26:AP26))</f>
        <v>0</v>
      </c>
      <c r="AQ51" s="254">
        <f>MAX(0,$F26-SUM($AC26:AQ26))</f>
        <v>0</v>
      </c>
      <c r="AR51" s="254">
        <f>MAX(0,$F26-SUM($AC26:AR26))</f>
        <v>0</v>
      </c>
      <c r="AS51" s="254">
        <f>MAX(0,$F26-SUM($AC26:AS26))</f>
        <v>0</v>
      </c>
      <c r="AT51" s="254">
        <f>MAX(0,$F26-SUM($AC26:AT26))</f>
        <v>0</v>
      </c>
      <c r="AU51" s="254">
        <f>MAX(0,$F26-SUM($AC26:AU26))</f>
        <v>0</v>
      </c>
      <c r="AV51" s="254">
        <f>MAX(0,$F26-SUM($AC26:AV26))</f>
        <v>0</v>
      </c>
      <c r="AW51" s="254">
        <f>MAX(0,$F26-SUM($AC26:AW26))</f>
        <v>0</v>
      </c>
      <c r="AX51" s="254">
        <f>MAX(0,$F26-SUM($AC26:AX26))</f>
        <v>0</v>
      </c>
      <c r="AY51" s="254">
        <f>MAX(0,$F26-SUM($AC26:AY26))</f>
        <v>0</v>
      </c>
      <c r="AZ51" s="254">
        <f>MAX(0,$F26-SUM($AC26:AZ26))</f>
        <v>0</v>
      </c>
      <c r="BA51" s="254">
        <f>MAX(0,$F26-SUM($AC26:BA26))</f>
        <v>0</v>
      </c>
      <c r="BB51" s="254">
        <f>MAX(0,$F26-SUM($AC26:BB26))</f>
        <v>0</v>
      </c>
      <c r="BC51" s="254">
        <f>MAX(0,$F26-SUM($AC26:BC26))</f>
        <v>0</v>
      </c>
      <c r="BD51" s="254">
        <f>MAX(0,$F26-SUM($AC26:BD26))</f>
        <v>0</v>
      </c>
      <c r="BE51" s="254">
        <f>MAX(0,$F26-SUM($AC26:BE26))</f>
        <v>0</v>
      </c>
      <c r="BF51" s="254">
        <f>MAX(0,$F26-SUM($AC26:BF26))</f>
        <v>0</v>
      </c>
      <c r="BG51" s="254">
        <f>MAX(0,$F26-SUM($AC26:BG26))</f>
        <v>0</v>
      </c>
      <c r="BH51" s="254">
        <f>MAX(0,$F26-SUM($AC26:BH26))</f>
        <v>0</v>
      </c>
      <c r="BI51" s="254">
        <f>MAX(0,$F26-SUM($AC26:BI26))</f>
        <v>0</v>
      </c>
      <c r="BJ51" s="254">
        <f>MAX(0,$F26-SUM($AC26:BJ26))</f>
        <v>0</v>
      </c>
      <c r="BK51" s="254">
        <f>MAX(0,$F26-SUM($AC26:BK26))</f>
        <v>0</v>
      </c>
      <c r="BL51" s="254">
        <f>MAX(0,$F26-SUM($AC26:BL26))</f>
        <v>0</v>
      </c>
      <c r="BM51" s="254">
        <f>MAX(0,$F26-SUM($AC26:BM26))</f>
        <v>0</v>
      </c>
      <c r="BN51" s="254">
        <f>MAX(0,$F26-SUM($AC26:BN26))</f>
        <v>0</v>
      </c>
      <c r="BO51" s="254">
        <f>MAX(0,$F26-SUM($AC26:BO26))</f>
        <v>0</v>
      </c>
      <c r="BP51" s="254">
        <f>MAX(0,$F26-SUM($AC26:BP26))</f>
        <v>0</v>
      </c>
      <c r="BQ51" s="254">
        <f>MAX(0,$F26-SUM($AC26:BQ26))</f>
        <v>0</v>
      </c>
      <c r="BR51" s="254">
        <f>MAX(0,$F26-SUM($AC26:BR26))</f>
        <v>0</v>
      </c>
      <c r="BS51" s="254">
        <f>MAX(0,$F26-SUM($AC26:BS26))</f>
        <v>0</v>
      </c>
      <c r="BT51" s="254">
        <f>MAX(0,$F26-SUM($AC26:BT26))</f>
        <v>0</v>
      </c>
      <c r="BU51" s="254">
        <f>MAX(0,$F26-SUM($AC26:BU26))</f>
        <v>0</v>
      </c>
      <c r="BV51" s="254">
        <f>MAX(0,$F26-SUM($AC26:BV26))</f>
        <v>0</v>
      </c>
      <c r="BW51" s="254">
        <f>MAX(0,$F26-SUM($AC26:BW26))</f>
        <v>0</v>
      </c>
      <c r="BX51" s="254">
        <f>MAX(0,$F26-SUM($AC26:BX26))</f>
        <v>0</v>
      </c>
      <c r="BY51" s="254">
        <f>MAX(0,$F26-SUM($AC26:BY26))</f>
        <v>0</v>
      </c>
      <c r="BZ51" s="254">
        <f>MAX(0,$F26-SUM($AC26:BZ26))</f>
        <v>0</v>
      </c>
      <c r="CA51" s="254">
        <f>MAX(0,$F26-SUM($AC26:CA26))</f>
        <v>0</v>
      </c>
      <c r="CB51" s="254">
        <f>MAX(0,$F26-SUM($AC26:CB26))</f>
        <v>0</v>
      </c>
      <c r="CC51" s="254">
        <f>MAX(0,$F26-SUM($AC26:CC26))</f>
        <v>0</v>
      </c>
      <c r="CD51" s="254">
        <f>MAX(0,$F26-SUM($AC26:CD26))</f>
        <v>0</v>
      </c>
      <c r="CE51" s="254">
        <f>MAX(0,$F26-SUM($AC26:CE26))</f>
        <v>0</v>
      </c>
      <c r="CF51" s="254">
        <f>MAX(0,$F26-SUM($AC26:CF26))</f>
        <v>0</v>
      </c>
      <c r="CG51" s="254">
        <f>MAX(0,$F26-SUM($AC26:CG26))</f>
        <v>0</v>
      </c>
      <c r="CH51" s="254">
        <f>MAX(0,$F26-SUM($AC26:CH26))</f>
        <v>0</v>
      </c>
      <c r="CI51" s="254">
        <f>MAX(0,$F26-SUM($AC26:CI26))</f>
        <v>0</v>
      </c>
      <c r="CJ51" s="254">
        <f>MAX(0,$F26-SUM($AC26:CJ26))</f>
        <v>0</v>
      </c>
      <c r="CK51" s="254">
        <f>MAX(0,$F26-SUM($AC26:CK26))</f>
        <v>0</v>
      </c>
      <c r="CL51" s="254">
        <f>MAX(0,$F26-SUM($AC26:CL26))</f>
        <v>0</v>
      </c>
      <c r="CM51" s="254">
        <f>MAX(0,$F26-SUM($AC26:CM26))</f>
        <v>0</v>
      </c>
      <c r="CN51" s="254">
        <f>MAX(0,$F26-SUM($AC26:CN26))</f>
        <v>0</v>
      </c>
      <c r="CO51" s="254">
        <f>MAX(0,$F26-SUM($AC26:CO26))</f>
        <v>0</v>
      </c>
      <c r="CP51" s="254">
        <f>MAX(0,$F26-SUM($AC26:CP26))</f>
        <v>0</v>
      </c>
      <c r="CQ51" s="254">
        <f>MAX(0,$F26-SUM($AC26:CQ26))</f>
        <v>0</v>
      </c>
      <c r="CR51" s="254">
        <f>MAX(0,$F26-SUM($AC26:CR26))</f>
        <v>0</v>
      </c>
      <c r="CS51" s="254">
        <f>MAX(0,$F26-SUM($AC26:CS26))</f>
        <v>0</v>
      </c>
      <c r="CT51" s="254">
        <f>MAX(0,$F26-SUM($AC26:CT26))</f>
        <v>0</v>
      </c>
      <c r="CU51" s="254">
        <f>MAX(0,$F26-SUM($AC26:CU26))</f>
        <v>0</v>
      </c>
      <c r="CV51" s="254">
        <f>MAX(0,$F26-SUM($AC26:CV26))</f>
        <v>0</v>
      </c>
      <c r="CW51" s="254">
        <f>MAX(0,$F26-SUM($AC26:CW26))</f>
        <v>0</v>
      </c>
      <c r="CX51" s="254">
        <f>MAX(0,$F26-SUM($AC26:CX26))</f>
        <v>0</v>
      </c>
      <c r="CY51" s="254">
        <f>MAX(0,$F26-SUM($AC26:CY26))</f>
        <v>0</v>
      </c>
      <c r="CZ51" s="254">
        <f>MAX(0,$F26-SUM($AC26:CZ26))</f>
        <v>0</v>
      </c>
      <c r="DA51" s="254">
        <f>MAX(0,$F26-SUM($AC26:DA26))</f>
        <v>0</v>
      </c>
      <c r="DB51" s="254">
        <f>MAX(0,$F26-SUM($AC26:DB26))</f>
        <v>0</v>
      </c>
      <c r="DC51" s="254">
        <f>MAX(0,$F26-SUM($AC26:DC26))</f>
        <v>0</v>
      </c>
      <c r="DD51" s="254">
        <f>MAX(0,$F26-SUM($AC26:DD26))</f>
        <v>0</v>
      </c>
      <c r="DE51" s="254">
        <f>MAX(0,$F26-SUM($AC26:DE26))</f>
        <v>0</v>
      </c>
      <c r="DF51" s="254">
        <f>MAX(0,$F26-SUM($AC26:DF26))</f>
        <v>0</v>
      </c>
      <c r="DG51" s="254">
        <f>MAX(0,$F26-SUM($AC26:DG26))</f>
        <v>0</v>
      </c>
      <c r="DH51" s="254">
        <f>MAX(0,$F26-SUM($AC26:DH26))</f>
        <v>0</v>
      </c>
      <c r="DI51" s="254">
        <f>MAX(0,$F26-SUM($AC26:DI26))</f>
        <v>0</v>
      </c>
      <c r="DJ51" s="254">
        <f>MAX(0,$F26-SUM($AC26:DJ26))</f>
        <v>0</v>
      </c>
      <c r="DK51" s="254">
        <f>MAX(0,$F26-SUM($AC26:DK26))</f>
        <v>0</v>
      </c>
      <c r="DL51" s="254">
        <f>MAX(0,$F26-SUM($AC26:DL26))</f>
        <v>0</v>
      </c>
      <c r="DM51" s="254">
        <f>MAX(0,$F26-SUM($AC26:DM26))</f>
        <v>0</v>
      </c>
      <c r="DN51" s="254">
        <f>MAX(0,$F26-SUM($AC26:DN26))</f>
        <v>0</v>
      </c>
      <c r="DO51" s="254">
        <f>MAX(0,$F26-SUM($AC26:DO26))</f>
        <v>0</v>
      </c>
      <c r="DP51" s="254">
        <f>MAX(0,$F26-SUM($AC26:DP26))</f>
        <v>0</v>
      </c>
      <c r="DQ51" s="254">
        <f>MAX(0,$F26-SUM($AC26:DQ26))</f>
        <v>0</v>
      </c>
      <c r="DR51" s="254">
        <f>MAX(0,$F26-SUM($AC26:DR26))</f>
        <v>0</v>
      </c>
      <c r="DS51" s="254">
        <f>MAX(0,$F26-SUM($AC26:DS26))</f>
        <v>0</v>
      </c>
      <c r="DT51" s="254">
        <f>MAX(0,$F26-SUM($AC26:DT26))</f>
        <v>0</v>
      </c>
      <c r="DU51" s="254">
        <f>MAX(0,$F26-SUM($AC26:DU26))</f>
        <v>0</v>
      </c>
      <c r="DV51" s="254">
        <f>MAX(0,$F26-SUM($AC26:DV26))</f>
        <v>0</v>
      </c>
      <c r="DW51" s="254">
        <f>MAX(0,$F26-SUM($AC26:DW26))</f>
        <v>0</v>
      </c>
      <c r="DX51" s="254">
        <f>MAX(0,$F26-SUM($AC26:DX26))</f>
        <v>0</v>
      </c>
      <c r="DY51" s="254">
        <f>MAX(0,$F26-SUM($AC26:DY26))</f>
        <v>0</v>
      </c>
      <c r="DZ51" s="254">
        <f>MAX(0,$F26-SUM($AC26:DZ26))</f>
        <v>0</v>
      </c>
      <c r="EA51" s="254">
        <f>MAX(0,$F26-SUM($AC26:EA26))</f>
        <v>0</v>
      </c>
      <c r="EB51" s="254">
        <f>MAX(0,$F26-SUM($AC26:EB26))</f>
        <v>0</v>
      </c>
      <c r="EC51" s="254">
        <f>MAX(0,$F26-SUM($AC26:EC26))</f>
        <v>0</v>
      </c>
      <c r="ED51" s="254">
        <f>MAX(0,$F26-SUM($AC26:ED26))</f>
        <v>0</v>
      </c>
      <c r="EE51" s="254">
        <f>MAX(0,$F26-SUM($AC26:EE26))</f>
        <v>0</v>
      </c>
      <c r="EF51" s="254">
        <f>MAX(0,$F26-SUM($AC26:EF26))</f>
        <v>0</v>
      </c>
      <c r="EG51" s="254">
        <f>MAX(0,$F26-SUM($AC26:EG26))</f>
        <v>0</v>
      </c>
      <c r="EH51" s="254">
        <f>MAX(0,$F26-SUM($AC26:EH26))</f>
        <v>0</v>
      </c>
      <c r="EI51" s="254">
        <f>MAX(0,$F26-SUM($AC26:EI26))</f>
        <v>0</v>
      </c>
      <c r="EJ51" s="254">
        <f>MAX(0,$F26-SUM($AC26:EJ26))</f>
        <v>0</v>
      </c>
      <c r="EK51" s="254">
        <f>MAX(0,$F26-SUM($AC26:EK26))</f>
        <v>0</v>
      </c>
      <c r="EL51" s="254">
        <f>MAX(0,$F26-SUM($AC26:EL26))</f>
        <v>0</v>
      </c>
      <c r="EM51" s="254">
        <f>MAX(0,$F26-SUM($AC26:EM26))</f>
        <v>0</v>
      </c>
      <c r="EN51" s="254">
        <f>MAX(0,$F26-SUM($AC26:EN26))</f>
        <v>0</v>
      </c>
      <c r="EO51" s="254">
        <f>MAX(0,$F26-SUM($AC26:EO26))</f>
        <v>0</v>
      </c>
      <c r="EP51" s="254">
        <f>MAX(0,$F26-SUM($AC26:EP26))</f>
        <v>0</v>
      </c>
      <c r="EQ51" s="254">
        <f>MAX(0,$F26-SUM($AC26:EQ26))</f>
        <v>0</v>
      </c>
      <c r="ER51" s="254">
        <f>MAX(0,$F26-SUM($AC26:ER26))</f>
        <v>0</v>
      </c>
      <c r="ES51" s="254">
        <f>MAX(0,$F26-SUM($AC26:ES26))</f>
        <v>0</v>
      </c>
      <c r="ET51" s="254">
        <f>MAX(0,$F26-SUM($AC26:ET26))</f>
        <v>0</v>
      </c>
      <c r="EU51" s="254">
        <f>MAX(0,$F26-SUM($AC26:EU26))</f>
        <v>0</v>
      </c>
      <c r="EV51" s="254">
        <f>MAX(0,$F26-SUM($AC26:EV26))</f>
        <v>0</v>
      </c>
      <c r="EW51" s="254">
        <f>MAX(0,$F26-SUM($AC26:EW26))</f>
        <v>0</v>
      </c>
      <c r="EX51" s="254">
        <f>MAX(0,$F26-SUM($AC26:EX26))</f>
        <v>0</v>
      </c>
      <c r="EY51" s="254">
        <f>MAX(0,$F26-SUM($AC26:EY26))</f>
        <v>0</v>
      </c>
      <c r="EZ51" s="254">
        <f>MAX(0,$F26-SUM($AC26:EZ26))</f>
        <v>0</v>
      </c>
      <c r="FA51" s="254">
        <f>MAX(0,$F26-SUM($AC26:FA26))</f>
        <v>0</v>
      </c>
      <c r="FB51" s="254">
        <f>MAX(0,$F26-SUM($AC26:FB26))</f>
        <v>0</v>
      </c>
      <c r="FC51" s="254">
        <f>MAX(0,$F26-SUM($AC26:FC26))</f>
        <v>0</v>
      </c>
      <c r="FD51" s="254">
        <f>MAX(0,$F26-SUM($AC26:FD26))</f>
        <v>0</v>
      </c>
      <c r="FE51" s="254">
        <f>MAX(0,$F26-SUM($AC26:FE26))</f>
        <v>0</v>
      </c>
      <c r="FF51" s="254">
        <f>MAX(0,$F26-SUM($AC26:FF26))</f>
        <v>0</v>
      </c>
      <c r="FG51" s="254">
        <f>MAX(0,$F26-SUM($AC26:FG26))</f>
        <v>0</v>
      </c>
      <c r="FH51" s="254">
        <f>MAX(0,$F26-SUM($AC26:FH26))</f>
        <v>0</v>
      </c>
      <c r="FI51" s="254">
        <f>MAX(0,$F26-SUM($AC26:FI26))</f>
        <v>0</v>
      </c>
      <c r="FJ51" s="254">
        <f>MAX(0,$F26-SUM($AC26:FJ26))</f>
        <v>0</v>
      </c>
      <c r="FK51" s="254">
        <f>MAX(0,$F26-SUM($AC26:FK26))</f>
        <v>0</v>
      </c>
      <c r="FL51" s="254">
        <f>MAX(0,$F26-SUM($AC26:FL26))</f>
        <v>0</v>
      </c>
      <c r="FM51" s="254">
        <f>MAX(0,$F26-SUM($AC26:FM26))</f>
        <v>0</v>
      </c>
      <c r="FN51" s="254">
        <f>MAX(0,$F26-SUM($AC26:FN26))</f>
        <v>0</v>
      </c>
      <c r="FO51" s="254">
        <f>MAX(0,$F26-SUM($AC26:FO26))</f>
        <v>0</v>
      </c>
      <c r="FP51" s="254">
        <f>MAX(0,$F26-SUM($AC26:FP26))</f>
        <v>0</v>
      </c>
      <c r="FQ51" s="254">
        <f>MAX(0,$F26-SUM($AC26:FQ26))</f>
        <v>0</v>
      </c>
      <c r="FR51" s="254">
        <f>MAX(0,$F26-SUM($AC26:FR26))</f>
        <v>0</v>
      </c>
      <c r="FS51" s="254">
        <f>MAX(0,$F26-SUM($AC26:FS26))</f>
        <v>0</v>
      </c>
      <c r="FT51" s="254">
        <f>MAX(0,$F26-SUM($AC26:FT26))</f>
        <v>0</v>
      </c>
      <c r="FU51" s="254">
        <f>MAX(0,$F26-SUM($AC26:FU26))</f>
        <v>0</v>
      </c>
      <c r="FV51" s="254">
        <f>MAX(0,$F26-SUM($AC26:FV26))</f>
        <v>0</v>
      </c>
      <c r="FW51" s="254">
        <f>MAX(0,$F26-SUM($AC26:FW26))</f>
        <v>0</v>
      </c>
      <c r="FX51" s="254">
        <f>MAX(0,$F26-SUM($AC26:FX26))</f>
        <v>0</v>
      </c>
      <c r="FY51" s="254">
        <f>MAX(0,$F26-SUM($AC26:FY26))</f>
        <v>0</v>
      </c>
      <c r="FZ51" s="254">
        <f>MAX(0,$F26-SUM($AC26:FZ26))</f>
        <v>0</v>
      </c>
      <c r="GA51" s="254">
        <f>MAX(0,$F26-SUM($AC26:GA26))</f>
        <v>0</v>
      </c>
      <c r="GB51" s="254">
        <f>MAX(0,$F26-SUM($AC26:GB26))</f>
        <v>0</v>
      </c>
      <c r="GC51" s="254">
        <f>MAX(0,$F26-SUM($AC26:GC26))</f>
        <v>0</v>
      </c>
      <c r="GD51" s="254">
        <f>MAX(0,$F26-SUM($AC26:GD26))</f>
        <v>0</v>
      </c>
      <c r="GE51" s="254">
        <f>MAX(0,$F26-SUM($AC26:GE26))</f>
        <v>0</v>
      </c>
      <c r="GF51" s="254">
        <f>MAX(0,$F26-SUM($AC26:GF26))</f>
        <v>0</v>
      </c>
      <c r="GG51" s="254">
        <f>MAX(0,$F26-SUM($AC26:GG26))</f>
        <v>0</v>
      </c>
      <c r="GH51" s="254">
        <f>MAX(0,$F26-SUM($AC26:GH26))</f>
        <v>0</v>
      </c>
      <c r="GI51" s="254">
        <f>MAX(0,$F26-SUM($AC26:GI26))</f>
        <v>0</v>
      </c>
      <c r="GJ51" s="254">
        <f>MAX(0,$F26-SUM($AC26:GJ26))</f>
        <v>0</v>
      </c>
      <c r="GK51" s="254">
        <f>MAX(0,$F26-SUM($AC26:GK26))</f>
        <v>0</v>
      </c>
      <c r="GL51" s="254">
        <f>MAX(0,$F26-SUM($AC26:GL26))</f>
        <v>0</v>
      </c>
      <c r="GM51" s="254">
        <f>MAX(0,$F26-SUM($AC26:GM26))</f>
        <v>0</v>
      </c>
      <c r="GN51" s="254">
        <f>MAX(0,$F26-SUM($AC26:GN26))</f>
        <v>0</v>
      </c>
      <c r="GO51" s="254">
        <f>MAX(0,$F26-SUM($AC26:GO26))</f>
        <v>0</v>
      </c>
      <c r="GP51" s="254">
        <f>MAX(0,$F26-SUM($AC26:GP26))</f>
        <v>0</v>
      </c>
      <c r="GQ51" s="254">
        <f>MAX(0,$F26-SUM($AC26:GQ26))</f>
        <v>0</v>
      </c>
      <c r="GR51" s="254">
        <f>MAX(0,$F26-SUM($AC26:GR26))</f>
        <v>0</v>
      </c>
      <c r="GS51" s="254">
        <f>MAX(0,$F26-SUM($AC26:GS26))</f>
        <v>0</v>
      </c>
      <c r="GT51" s="254">
        <f>MAX(0,$F26-SUM($AC26:GT26))</f>
        <v>0</v>
      </c>
      <c r="GU51" s="254">
        <f>MAX(0,$F26-SUM($AC26:GU26))</f>
        <v>0</v>
      </c>
      <c r="GV51" s="254">
        <f>MAX(0,$F26-SUM($AC26:GV26))</f>
        <v>0</v>
      </c>
      <c r="GW51" s="254">
        <f>MAX(0,$F26-SUM($AC26:GW26))</f>
        <v>0</v>
      </c>
      <c r="GX51" s="254">
        <f>MAX(0,$F26-SUM($AC26:GX26))</f>
        <v>0</v>
      </c>
      <c r="GY51" s="254">
        <f>MAX(0,$F26-SUM($AC26:GY26))</f>
        <v>0</v>
      </c>
      <c r="GZ51" s="254">
        <f>MAX(0,$F26-SUM($AC26:GZ26))</f>
        <v>0</v>
      </c>
      <c r="HA51" s="254">
        <f>MAX(0,$F26-SUM($AC26:HA26))</f>
        <v>0</v>
      </c>
    </row>
    <row r="52" spans="3:209" hidden="1" x14ac:dyDescent="0.2">
      <c r="C52" s="257">
        <f t="shared" si="37"/>
        <v>11</v>
      </c>
      <c r="D52" s="253">
        <f t="shared" si="37"/>
        <v>0</v>
      </c>
      <c r="E52" s="241" t="str">
        <f t="shared" si="37"/>
        <v/>
      </c>
      <c r="F52" s="239">
        <f t="shared" si="37"/>
        <v>0</v>
      </c>
      <c r="G52" s="239"/>
      <c r="H52" s="278"/>
      <c r="I52" s="278"/>
      <c r="J52" s="278"/>
      <c r="K52" s="278"/>
      <c r="L52" s="278"/>
      <c r="N52" s="153">
        <f>MAX(0,$F27-SUM($M27:N27))</f>
        <v>0</v>
      </c>
      <c r="O52" s="153">
        <f>MAX(0,$F27-SUM($M27:O27))</f>
        <v>0</v>
      </c>
      <c r="P52" s="153">
        <f>MAX(0,$F27-SUM($M27:P27))</f>
        <v>0</v>
      </c>
      <c r="Q52" s="153">
        <f>MAX(0,$F27-SUM($M27:Q27))</f>
        <v>0</v>
      </c>
      <c r="R52" s="153">
        <f>MAX(0,$F27-SUM($M27:R27))</f>
        <v>0</v>
      </c>
      <c r="S52" s="153">
        <f>MAX(0,$F27-SUM($M27:S27))</f>
        <v>0</v>
      </c>
      <c r="T52" s="153">
        <f>MAX(0,$F27-SUM($M27:T27))</f>
        <v>0</v>
      </c>
      <c r="U52" s="153">
        <f>MAX(0,$F27-SUM($M27:U27))</f>
        <v>0</v>
      </c>
      <c r="V52" s="153">
        <f>MAX(0,$F27-SUM($M27:V27))</f>
        <v>0</v>
      </c>
      <c r="W52" s="153">
        <f>MAX(0,$F27-SUM($M27:W27))</f>
        <v>0</v>
      </c>
      <c r="X52" s="153">
        <f>MAX(0,$F27-SUM($M27:X27))</f>
        <v>0</v>
      </c>
      <c r="Y52" s="153">
        <f>MAX(0,$F27-SUM($M27:Y27))</f>
        <v>0</v>
      </c>
      <c r="Z52" s="153">
        <f>MAX(0,$F27-SUM($M27:Z27))</f>
        <v>0</v>
      </c>
      <c r="AA52" s="153">
        <f>MAX(0,$F27-SUM($M27:AA27))</f>
        <v>0</v>
      </c>
      <c r="AB52" s="153">
        <f>MAX(0,$F27-SUM($M27:AB27))</f>
        <v>0</v>
      </c>
      <c r="AD52" s="254">
        <f>MAX(0,$F27-SUM($AC27:AD27))</f>
        <v>0</v>
      </c>
      <c r="AE52" s="254">
        <f>MAX(0,$F27-SUM($AC27:AE27))</f>
        <v>0</v>
      </c>
      <c r="AF52" s="254">
        <f>MAX(0,$F27-SUM($AC27:AF27))</f>
        <v>0</v>
      </c>
      <c r="AG52" s="254">
        <f>MAX(0,$F27-SUM($AC27:AG27))</f>
        <v>0</v>
      </c>
      <c r="AH52" s="254">
        <f>MAX(0,$F27-SUM($AC27:AH27))</f>
        <v>0</v>
      </c>
      <c r="AI52" s="254">
        <f>MAX(0,$F27-SUM($AC27:AI27))</f>
        <v>0</v>
      </c>
      <c r="AJ52" s="254">
        <f>MAX(0,$F27-SUM($AC27:AJ27))</f>
        <v>0</v>
      </c>
      <c r="AK52" s="254">
        <f>MAX(0,$F27-SUM($AC27:AK27))</f>
        <v>0</v>
      </c>
      <c r="AL52" s="254">
        <f>MAX(0,$F27-SUM($AC27:AL27))</f>
        <v>0</v>
      </c>
      <c r="AM52" s="254">
        <f>MAX(0,$F27-SUM($AC27:AM27))</f>
        <v>0</v>
      </c>
      <c r="AN52" s="254">
        <f>MAX(0,$F27-SUM($AC27:AN27))</f>
        <v>0</v>
      </c>
      <c r="AO52" s="254">
        <f>MAX(0,$F27-SUM($AC27:AO27))</f>
        <v>0</v>
      </c>
      <c r="AP52" s="254">
        <f>MAX(0,$F27-SUM($AC27:AP27))</f>
        <v>0</v>
      </c>
      <c r="AQ52" s="254">
        <f>MAX(0,$F27-SUM($AC27:AQ27))</f>
        <v>0</v>
      </c>
      <c r="AR52" s="254">
        <f>MAX(0,$F27-SUM($AC27:AR27))</f>
        <v>0</v>
      </c>
      <c r="AS52" s="254">
        <f>MAX(0,$F27-SUM($AC27:AS27))</f>
        <v>0</v>
      </c>
      <c r="AT52" s="254">
        <f>MAX(0,$F27-SUM($AC27:AT27))</f>
        <v>0</v>
      </c>
      <c r="AU52" s="254">
        <f>MAX(0,$F27-SUM($AC27:AU27))</f>
        <v>0</v>
      </c>
      <c r="AV52" s="254">
        <f>MAX(0,$F27-SUM($AC27:AV27))</f>
        <v>0</v>
      </c>
      <c r="AW52" s="254">
        <f>MAX(0,$F27-SUM($AC27:AW27))</f>
        <v>0</v>
      </c>
      <c r="AX52" s="254">
        <f>MAX(0,$F27-SUM($AC27:AX27))</f>
        <v>0</v>
      </c>
      <c r="AY52" s="254">
        <f>MAX(0,$F27-SUM($AC27:AY27))</f>
        <v>0</v>
      </c>
      <c r="AZ52" s="254">
        <f>MAX(0,$F27-SUM($AC27:AZ27))</f>
        <v>0</v>
      </c>
      <c r="BA52" s="254">
        <f>MAX(0,$F27-SUM($AC27:BA27))</f>
        <v>0</v>
      </c>
      <c r="BB52" s="254">
        <f>MAX(0,$F27-SUM($AC27:BB27))</f>
        <v>0</v>
      </c>
      <c r="BC52" s="254">
        <f>MAX(0,$F27-SUM($AC27:BC27))</f>
        <v>0</v>
      </c>
      <c r="BD52" s="254">
        <f>MAX(0,$F27-SUM($AC27:BD27))</f>
        <v>0</v>
      </c>
      <c r="BE52" s="254">
        <f>MAX(0,$F27-SUM($AC27:BE27))</f>
        <v>0</v>
      </c>
      <c r="BF52" s="254">
        <f>MAX(0,$F27-SUM($AC27:BF27))</f>
        <v>0</v>
      </c>
      <c r="BG52" s="254">
        <f>MAX(0,$F27-SUM($AC27:BG27))</f>
        <v>0</v>
      </c>
      <c r="BH52" s="254">
        <f>MAX(0,$F27-SUM($AC27:BH27))</f>
        <v>0</v>
      </c>
      <c r="BI52" s="254">
        <f>MAX(0,$F27-SUM($AC27:BI27))</f>
        <v>0</v>
      </c>
      <c r="BJ52" s="254">
        <f>MAX(0,$F27-SUM($AC27:BJ27))</f>
        <v>0</v>
      </c>
      <c r="BK52" s="254">
        <f>MAX(0,$F27-SUM($AC27:BK27))</f>
        <v>0</v>
      </c>
      <c r="BL52" s="254">
        <f>MAX(0,$F27-SUM($AC27:BL27))</f>
        <v>0</v>
      </c>
      <c r="BM52" s="254">
        <f>MAX(0,$F27-SUM($AC27:BM27))</f>
        <v>0</v>
      </c>
      <c r="BN52" s="254">
        <f>MAX(0,$F27-SUM($AC27:BN27))</f>
        <v>0</v>
      </c>
      <c r="BO52" s="254">
        <f>MAX(0,$F27-SUM($AC27:BO27))</f>
        <v>0</v>
      </c>
      <c r="BP52" s="254">
        <f>MAX(0,$F27-SUM($AC27:BP27))</f>
        <v>0</v>
      </c>
      <c r="BQ52" s="254">
        <f>MAX(0,$F27-SUM($AC27:BQ27))</f>
        <v>0</v>
      </c>
      <c r="BR52" s="254">
        <f>MAX(0,$F27-SUM($AC27:BR27))</f>
        <v>0</v>
      </c>
      <c r="BS52" s="254">
        <f>MAX(0,$F27-SUM($AC27:BS27))</f>
        <v>0</v>
      </c>
      <c r="BT52" s="254">
        <f>MAX(0,$F27-SUM($AC27:BT27))</f>
        <v>0</v>
      </c>
      <c r="BU52" s="254">
        <f>MAX(0,$F27-SUM($AC27:BU27))</f>
        <v>0</v>
      </c>
      <c r="BV52" s="254">
        <f>MAX(0,$F27-SUM($AC27:BV27))</f>
        <v>0</v>
      </c>
      <c r="BW52" s="254">
        <f>MAX(0,$F27-SUM($AC27:BW27))</f>
        <v>0</v>
      </c>
      <c r="BX52" s="254">
        <f>MAX(0,$F27-SUM($AC27:BX27))</f>
        <v>0</v>
      </c>
      <c r="BY52" s="254">
        <f>MAX(0,$F27-SUM($AC27:BY27))</f>
        <v>0</v>
      </c>
      <c r="BZ52" s="254">
        <f>MAX(0,$F27-SUM($AC27:BZ27))</f>
        <v>0</v>
      </c>
      <c r="CA52" s="254">
        <f>MAX(0,$F27-SUM($AC27:CA27))</f>
        <v>0</v>
      </c>
      <c r="CB52" s="254">
        <f>MAX(0,$F27-SUM($AC27:CB27))</f>
        <v>0</v>
      </c>
      <c r="CC52" s="254">
        <f>MAX(0,$F27-SUM($AC27:CC27))</f>
        <v>0</v>
      </c>
      <c r="CD52" s="254">
        <f>MAX(0,$F27-SUM($AC27:CD27))</f>
        <v>0</v>
      </c>
      <c r="CE52" s="254">
        <f>MAX(0,$F27-SUM($AC27:CE27))</f>
        <v>0</v>
      </c>
      <c r="CF52" s="254">
        <f>MAX(0,$F27-SUM($AC27:CF27))</f>
        <v>0</v>
      </c>
      <c r="CG52" s="254">
        <f>MAX(0,$F27-SUM($AC27:CG27))</f>
        <v>0</v>
      </c>
      <c r="CH52" s="254">
        <f>MAX(0,$F27-SUM($AC27:CH27))</f>
        <v>0</v>
      </c>
      <c r="CI52" s="254">
        <f>MAX(0,$F27-SUM($AC27:CI27))</f>
        <v>0</v>
      </c>
      <c r="CJ52" s="254">
        <f>MAX(0,$F27-SUM($AC27:CJ27))</f>
        <v>0</v>
      </c>
      <c r="CK52" s="254">
        <f>MAX(0,$F27-SUM($AC27:CK27))</f>
        <v>0</v>
      </c>
      <c r="CL52" s="254">
        <f>MAX(0,$F27-SUM($AC27:CL27))</f>
        <v>0</v>
      </c>
      <c r="CM52" s="254">
        <f>MAX(0,$F27-SUM($AC27:CM27))</f>
        <v>0</v>
      </c>
      <c r="CN52" s="254">
        <f>MAX(0,$F27-SUM($AC27:CN27))</f>
        <v>0</v>
      </c>
      <c r="CO52" s="254">
        <f>MAX(0,$F27-SUM($AC27:CO27))</f>
        <v>0</v>
      </c>
      <c r="CP52" s="254">
        <f>MAX(0,$F27-SUM($AC27:CP27))</f>
        <v>0</v>
      </c>
      <c r="CQ52" s="254">
        <f>MAX(0,$F27-SUM($AC27:CQ27))</f>
        <v>0</v>
      </c>
      <c r="CR52" s="254">
        <f>MAX(0,$F27-SUM($AC27:CR27))</f>
        <v>0</v>
      </c>
      <c r="CS52" s="254">
        <f>MAX(0,$F27-SUM($AC27:CS27))</f>
        <v>0</v>
      </c>
      <c r="CT52" s="254">
        <f>MAX(0,$F27-SUM($AC27:CT27))</f>
        <v>0</v>
      </c>
      <c r="CU52" s="254">
        <f>MAX(0,$F27-SUM($AC27:CU27))</f>
        <v>0</v>
      </c>
      <c r="CV52" s="254">
        <f>MAX(0,$F27-SUM($AC27:CV27))</f>
        <v>0</v>
      </c>
      <c r="CW52" s="254">
        <f>MAX(0,$F27-SUM($AC27:CW27))</f>
        <v>0</v>
      </c>
      <c r="CX52" s="254">
        <f>MAX(0,$F27-SUM($AC27:CX27))</f>
        <v>0</v>
      </c>
      <c r="CY52" s="254">
        <f>MAX(0,$F27-SUM($AC27:CY27))</f>
        <v>0</v>
      </c>
      <c r="CZ52" s="254">
        <f>MAX(0,$F27-SUM($AC27:CZ27))</f>
        <v>0</v>
      </c>
      <c r="DA52" s="254">
        <f>MAX(0,$F27-SUM($AC27:DA27))</f>
        <v>0</v>
      </c>
      <c r="DB52" s="254">
        <f>MAX(0,$F27-SUM($AC27:DB27))</f>
        <v>0</v>
      </c>
      <c r="DC52" s="254">
        <f>MAX(0,$F27-SUM($AC27:DC27))</f>
        <v>0</v>
      </c>
      <c r="DD52" s="254">
        <f>MAX(0,$F27-SUM($AC27:DD27))</f>
        <v>0</v>
      </c>
      <c r="DE52" s="254">
        <f>MAX(0,$F27-SUM($AC27:DE27))</f>
        <v>0</v>
      </c>
      <c r="DF52" s="254">
        <f>MAX(0,$F27-SUM($AC27:DF27))</f>
        <v>0</v>
      </c>
      <c r="DG52" s="254">
        <f>MAX(0,$F27-SUM($AC27:DG27))</f>
        <v>0</v>
      </c>
      <c r="DH52" s="254">
        <f>MAX(0,$F27-SUM($AC27:DH27))</f>
        <v>0</v>
      </c>
      <c r="DI52" s="254">
        <f>MAX(0,$F27-SUM($AC27:DI27))</f>
        <v>0</v>
      </c>
      <c r="DJ52" s="254">
        <f>MAX(0,$F27-SUM($AC27:DJ27))</f>
        <v>0</v>
      </c>
      <c r="DK52" s="254">
        <f>MAX(0,$F27-SUM($AC27:DK27))</f>
        <v>0</v>
      </c>
      <c r="DL52" s="254">
        <f>MAX(0,$F27-SUM($AC27:DL27))</f>
        <v>0</v>
      </c>
      <c r="DM52" s="254">
        <f>MAX(0,$F27-SUM($AC27:DM27))</f>
        <v>0</v>
      </c>
      <c r="DN52" s="254">
        <f>MAX(0,$F27-SUM($AC27:DN27))</f>
        <v>0</v>
      </c>
      <c r="DO52" s="254">
        <f>MAX(0,$F27-SUM($AC27:DO27))</f>
        <v>0</v>
      </c>
      <c r="DP52" s="254">
        <f>MAX(0,$F27-SUM($AC27:DP27))</f>
        <v>0</v>
      </c>
      <c r="DQ52" s="254">
        <f>MAX(0,$F27-SUM($AC27:DQ27))</f>
        <v>0</v>
      </c>
      <c r="DR52" s="254">
        <f>MAX(0,$F27-SUM($AC27:DR27))</f>
        <v>0</v>
      </c>
      <c r="DS52" s="254">
        <f>MAX(0,$F27-SUM($AC27:DS27))</f>
        <v>0</v>
      </c>
      <c r="DT52" s="254">
        <f>MAX(0,$F27-SUM($AC27:DT27))</f>
        <v>0</v>
      </c>
      <c r="DU52" s="254">
        <f>MAX(0,$F27-SUM($AC27:DU27))</f>
        <v>0</v>
      </c>
      <c r="DV52" s="254">
        <f>MAX(0,$F27-SUM($AC27:DV27))</f>
        <v>0</v>
      </c>
      <c r="DW52" s="254">
        <f>MAX(0,$F27-SUM($AC27:DW27))</f>
        <v>0</v>
      </c>
      <c r="DX52" s="254">
        <f>MAX(0,$F27-SUM($AC27:DX27))</f>
        <v>0</v>
      </c>
      <c r="DY52" s="254">
        <f>MAX(0,$F27-SUM($AC27:DY27))</f>
        <v>0</v>
      </c>
      <c r="DZ52" s="254">
        <f>MAX(0,$F27-SUM($AC27:DZ27))</f>
        <v>0</v>
      </c>
      <c r="EA52" s="254">
        <f>MAX(0,$F27-SUM($AC27:EA27))</f>
        <v>0</v>
      </c>
      <c r="EB52" s="254">
        <f>MAX(0,$F27-SUM($AC27:EB27))</f>
        <v>0</v>
      </c>
      <c r="EC52" s="254">
        <f>MAX(0,$F27-SUM($AC27:EC27))</f>
        <v>0</v>
      </c>
      <c r="ED52" s="254">
        <f>MAX(0,$F27-SUM($AC27:ED27))</f>
        <v>0</v>
      </c>
      <c r="EE52" s="254">
        <f>MAX(0,$F27-SUM($AC27:EE27))</f>
        <v>0</v>
      </c>
      <c r="EF52" s="254">
        <f>MAX(0,$F27-SUM($AC27:EF27))</f>
        <v>0</v>
      </c>
      <c r="EG52" s="254">
        <f>MAX(0,$F27-SUM($AC27:EG27))</f>
        <v>0</v>
      </c>
      <c r="EH52" s="254">
        <f>MAX(0,$F27-SUM($AC27:EH27))</f>
        <v>0</v>
      </c>
      <c r="EI52" s="254">
        <f>MAX(0,$F27-SUM($AC27:EI27))</f>
        <v>0</v>
      </c>
      <c r="EJ52" s="254">
        <f>MAX(0,$F27-SUM($AC27:EJ27))</f>
        <v>0</v>
      </c>
      <c r="EK52" s="254">
        <f>MAX(0,$F27-SUM($AC27:EK27))</f>
        <v>0</v>
      </c>
      <c r="EL52" s="254">
        <f>MAX(0,$F27-SUM($AC27:EL27))</f>
        <v>0</v>
      </c>
      <c r="EM52" s="254">
        <f>MAX(0,$F27-SUM($AC27:EM27))</f>
        <v>0</v>
      </c>
      <c r="EN52" s="254">
        <f>MAX(0,$F27-SUM($AC27:EN27))</f>
        <v>0</v>
      </c>
      <c r="EO52" s="254">
        <f>MAX(0,$F27-SUM($AC27:EO27))</f>
        <v>0</v>
      </c>
      <c r="EP52" s="254">
        <f>MAX(0,$F27-SUM($AC27:EP27))</f>
        <v>0</v>
      </c>
      <c r="EQ52" s="254">
        <f>MAX(0,$F27-SUM($AC27:EQ27))</f>
        <v>0</v>
      </c>
      <c r="ER52" s="254">
        <f>MAX(0,$F27-SUM($AC27:ER27))</f>
        <v>0</v>
      </c>
      <c r="ES52" s="254">
        <f>MAX(0,$F27-SUM($AC27:ES27))</f>
        <v>0</v>
      </c>
      <c r="ET52" s="254">
        <f>MAX(0,$F27-SUM($AC27:ET27))</f>
        <v>0</v>
      </c>
      <c r="EU52" s="254">
        <f>MAX(0,$F27-SUM($AC27:EU27))</f>
        <v>0</v>
      </c>
      <c r="EV52" s="254">
        <f>MAX(0,$F27-SUM($AC27:EV27))</f>
        <v>0</v>
      </c>
      <c r="EW52" s="254">
        <f>MAX(0,$F27-SUM($AC27:EW27))</f>
        <v>0</v>
      </c>
      <c r="EX52" s="254">
        <f>MAX(0,$F27-SUM($AC27:EX27))</f>
        <v>0</v>
      </c>
      <c r="EY52" s="254">
        <f>MAX(0,$F27-SUM($AC27:EY27))</f>
        <v>0</v>
      </c>
      <c r="EZ52" s="254">
        <f>MAX(0,$F27-SUM($AC27:EZ27))</f>
        <v>0</v>
      </c>
      <c r="FA52" s="254">
        <f>MAX(0,$F27-SUM($AC27:FA27))</f>
        <v>0</v>
      </c>
      <c r="FB52" s="254">
        <f>MAX(0,$F27-SUM($AC27:FB27))</f>
        <v>0</v>
      </c>
      <c r="FC52" s="254">
        <f>MAX(0,$F27-SUM($AC27:FC27))</f>
        <v>0</v>
      </c>
      <c r="FD52" s="254">
        <f>MAX(0,$F27-SUM($AC27:FD27))</f>
        <v>0</v>
      </c>
      <c r="FE52" s="254">
        <f>MAX(0,$F27-SUM($AC27:FE27))</f>
        <v>0</v>
      </c>
      <c r="FF52" s="254">
        <f>MAX(0,$F27-SUM($AC27:FF27))</f>
        <v>0</v>
      </c>
      <c r="FG52" s="254">
        <f>MAX(0,$F27-SUM($AC27:FG27))</f>
        <v>0</v>
      </c>
      <c r="FH52" s="254">
        <f>MAX(0,$F27-SUM($AC27:FH27))</f>
        <v>0</v>
      </c>
      <c r="FI52" s="254">
        <f>MAX(0,$F27-SUM($AC27:FI27))</f>
        <v>0</v>
      </c>
      <c r="FJ52" s="254">
        <f>MAX(0,$F27-SUM($AC27:FJ27))</f>
        <v>0</v>
      </c>
      <c r="FK52" s="254">
        <f>MAX(0,$F27-SUM($AC27:FK27))</f>
        <v>0</v>
      </c>
      <c r="FL52" s="254">
        <f>MAX(0,$F27-SUM($AC27:FL27))</f>
        <v>0</v>
      </c>
      <c r="FM52" s="254">
        <f>MAX(0,$F27-SUM($AC27:FM27))</f>
        <v>0</v>
      </c>
      <c r="FN52" s="254">
        <f>MAX(0,$F27-SUM($AC27:FN27))</f>
        <v>0</v>
      </c>
      <c r="FO52" s="254">
        <f>MAX(0,$F27-SUM($AC27:FO27))</f>
        <v>0</v>
      </c>
      <c r="FP52" s="254">
        <f>MAX(0,$F27-SUM($AC27:FP27))</f>
        <v>0</v>
      </c>
      <c r="FQ52" s="254">
        <f>MAX(0,$F27-SUM($AC27:FQ27))</f>
        <v>0</v>
      </c>
      <c r="FR52" s="254">
        <f>MAX(0,$F27-SUM($AC27:FR27))</f>
        <v>0</v>
      </c>
      <c r="FS52" s="254">
        <f>MAX(0,$F27-SUM($AC27:FS27))</f>
        <v>0</v>
      </c>
      <c r="FT52" s="254">
        <f>MAX(0,$F27-SUM($AC27:FT27))</f>
        <v>0</v>
      </c>
      <c r="FU52" s="254">
        <f>MAX(0,$F27-SUM($AC27:FU27))</f>
        <v>0</v>
      </c>
      <c r="FV52" s="254">
        <f>MAX(0,$F27-SUM($AC27:FV27))</f>
        <v>0</v>
      </c>
      <c r="FW52" s="254">
        <f>MAX(0,$F27-SUM($AC27:FW27))</f>
        <v>0</v>
      </c>
      <c r="FX52" s="254">
        <f>MAX(0,$F27-SUM($AC27:FX27))</f>
        <v>0</v>
      </c>
      <c r="FY52" s="254">
        <f>MAX(0,$F27-SUM($AC27:FY27))</f>
        <v>0</v>
      </c>
      <c r="FZ52" s="254">
        <f>MAX(0,$F27-SUM($AC27:FZ27))</f>
        <v>0</v>
      </c>
      <c r="GA52" s="254">
        <f>MAX(0,$F27-SUM($AC27:GA27))</f>
        <v>0</v>
      </c>
      <c r="GB52" s="254">
        <f>MAX(0,$F27-SUM($AC27:GB27))</f>
        <v>0</v>
      </c>
      <c r="GC52" s="254">
        <f>MAX(0,$F27-SUM($AC27:GC27))</f>
        <v>0</v>
      </c>
      <c r="GD52" s="254">
        <f>MAX(0,$F27-SUM($AC27:GD27))</f>
        <v>0</v>
      </c>
      <c r="GE52" s="254">
        <f>MAX(0,$F27-SUM($AC27:GE27))</f>
        <v>0</v>
      </c>
      <c r="GF52" s="254">
        <f>MAX(0,$F27-SUM($AC27:GF27))</f>
        <v>0</v>
      </c>
      <c r="GG52" s="254">
        <f>MAX(0,$F27-SUM($AC27:GG27))</f>
        <v>0</v>
      </c>
      <c r="GH52" s="254">
        <f>MAX(0,$F27-SUM($AC27:GH27))</f>
        <v>0</v>
      </c>
      <c r="GI52" s="254">
        <f>MAX(0,$F27-SUM($AC27:GI27))</f>
        <v>0</v>
      </c>
      <c r="GJ52" s="254">
        <f>MAX(0,$F27-SUM($AC27:GJ27))</f>
        <v>0</v>
      </c>
      <c r="GK52" s="254">
        <f>MAX(0,$F27-SUM($AC27:GK27))</f>
        <v>0</v>
      </c>
      <c r="GL52" s="254">
        <f>MAX(0,$F27-SUM($AC27:GL27))</f>
        <v>0</v>
      </c>
      <c r="GM52" s="254">
        <f>MAX(0,$F27-SUM($AC27:GM27))</f>
        <v>0</v>
      </c>
      <c r="GN52" s="254">
        <f>MAX(0,$F27-SUM($AC27:GN27))</f>
        <v>0</v>
      </c>
      <c r="GO52" s="254">
        <f>MAX(0,$F27-SUM($AC27:GO27))</f>
        <v>0</v>
      </c>
      <c r="GP52" s="254">
        <f>MAX(0,$F27-SUM($AC27:GP27))</f>
        <v>0</v>
      </c>
      <c r="GQ52" s="254">
        <f>MAX(0,$F27-SUM($AC27:GQ27))</f>
        <v>0</v>
      </c>
      <c r="GR52" s="254">
        <f>MAX(0,$F27-SUM($AC27:GR27))</f>
        <v>0</v>
      </c>
      <c r="GS52" s="254">
        <f>MAX(0,$F27-SUM($AC27:GS27))</f>
        <v>0</v>
      </c>
      <c r="GT52" s="254">
        <f>MAX(0,$F27-SUM($AC27:GT27))</f>
        <v>0</v>
      </c>
      <c r="GU52" s="254">
        <f>MAX(0,$F27-SUM($AC27:GU27))</f>
        <v>0</v>
      </c>
      <c r="GV52" s="254">
        <f>MAX(0,$F27-SUM($AC27:GV27))</f>
        <v>0</v>
      </c>
      <c r="GW52" s="254">
        <f>MAX(0,$F27-SUM($AC27:GW27))</f>
        <v>0</v>
      </c>
      <c r="GX52" s="254">
        <f>MAX(0,$F27-SUM($AC27:GX27))</f>
        <v>0</v>
      </c>
      <c r="GY52" s="254">
        <f>MAX(0,$F27-SUM($AC27:GY27))</f>
        <v>0</v>
      </c>
      <c r="GZ52" s="254">
        <f>MAX(0,$F27-SUM($AC27:GZ27))</f>
        <v>0</v>
      </c>
      <c r="HA52" s="254">
        <f>MAX(0,$F27-SUM($AC27:HA27))</f>
        <v>0</v>
      </c>
    </row>
    <row r="53" spans="3:209" hidden="1" x14ac:dyDescent="0.2">
      <c r="C53" s="257">
        <f t="shared" si="37"/>
        <v>12</v>
      </c>
      <c r="D53" s="253">
        <f t="shared" si="37"/>
        <v>0</v>
      </c>
      <c r="E53" s="241" t="str">
        <f t="shared" si="37"/>
        <v/>
      </c>
      <c r="F53" s="239">
        <f t="shared" si="37"/>
        <v>0</v>
      </c>
      <c r="G53" s="239"/>
      <c r="H53" s="278"/>
      <c r="I53" s="278"/>
      <c r="J53" s="278"/>
      <c r="K53" s="278"/>
      <c r="L53" s="278"/>
      <c r="N53" s="153">
        <f>MAX(0,$F28-SUM($M28:N28))</f>
        <v>0</v>
      </c>
      <c r="O53" s="153">
        <f>MAX(0,$F28-SUM($M28:O28))</f>
        <v>0</v>
      </c>
      <c r="P53" s="153">
        <f>MAX(0,$F28-SUM($M28:P28))</f>
        <v>0</v>
      </c>
      <c r="Q53" s="153">
        <f>MAX(0,$F28-SUM($M28:Q28))</f>
        <v>0</v>
      </c>
      <c r="R53" s="153">
        <f>MAX(0,$F28-SUM($M28:R28))</f>
        <v>0</v>
      </c>
      <c r="S53" s="153">
        <f>MAX(0,$F28-SUM($M28:S28))</f>
        <v>0</v>
      </c>
      <c r="T53" s="153">
        <f>MAX(0,$F28-SUM($M28:T28))</f>
        <v>0</v>
      </c>
      <c r="U53" s="153">
        <f>MAX(0,$F28-SUM($M28:U28))</f>
        <v>0</v>
      </c>
      <c r="V53" s="153">
        <f>MAX(0,$F28-SUM($M28:V28))</f>
        <v>0</v>
      </c>
      <c r="W53" s="153">
        <f>MAX(0,$F28-SUM($M28:W28))</f>
        <v>0</v>
      </c>
      <c r="X53" s="153">
        <f>MAX(0,$F28-SUM($M28:X28))</f>
        <v>0</v>
      </c>
      <c r="Y53" s="153">
        <f>MAX(0,$F28-SUM($M28:Y28))</f>
        <v>0</v>
      </c>
      <c r="Z53" s="153">
        <f>MAX(0,$F28-SUM($M28:Z28))</f>
        <v>0</v>
      </c>
      <c r="AA53" s="153">
        <f>MAX(0,$F28-SUM($M28:AA28))</f>
        <v>0</v>
      </c>
      <c r="AB53" s="153">
        <f>MAX(0,$F28-SUM($M28:AB28))</f>
        <v>0</v>
      </c>
      <c r="AD53" s="254">
        <f>MAX(0,$F28-SUM($AC28:AD28))</f>
        <v>0</v>
      </c>
      <c r="AE53" s="254">
        <f>MAX(0,$F28-SUM($AC28:AE28))</f>
        <v>0</v>
      </c>
      <c r="AF53" s="254">
        <f>MAX(0,$F28-SUM($AC28:AF28))</f>
        <v>0</v>
      </c>
      <c r="AG53" s="254">
        <f>MAX(0,$F28-SUM($AC28:AG28))</f>
        <v>0</v>
      </c>
      <c r="AH53" s="254">
        <f>MAX(0,$F28-SUM($AC28:AH28))</f>
        <v>0</v>
      </c>
      <c r="AI53" s="254">
        <f>MAX(0,$F28-SUM($AC28:AI28))</f>
        <v>0</v>
      </c>
      <c r="AJ53" s="254">
        <f>MAX(0,$F28-SUM($AC28:AJ28))</f>
        <v>0</v>
      </c>
      <c r="AK53" s="254">
        <f>MAX(0,$F28-SUM($AC28:AK28))</f>
        <v>0</v>
      </c>
      <c r="AL53" s="254">
        <f>MAX(0,$F28-SUM($AC28:AL28))</f>
        <v>0</v>
      </c>
      <c r="AM53" s="254">
        <f>MAX(0,$F28-SUM($AC28:AM28))</f>
        <v>0</v>
      </c>
      <c r="AN53" s="254">
        <f>MAX(0,$F28-SUM($AC28:AN28))</f>
        <v>0</v>
      </c>
      <c r="AO53" s="254">
        <f>MAX(0,$F28-SUM($AC28:AO28))</f>
        <v>0</v>
      </c>
      <c r="AP53" s="254">
        <f>MAX(0,$F28-SUM($AC28:AP28))</f>
        <v>0</v>
      </c>
      <c r="AQ53" s="254">
        <f>MAX(0,$F28-SUM($AC28:AQ28))</f>
        <v>0</v>
      </c>
      <c r="AR53" s="254">
        <f>MAX(0,$F28-SUM($AC28:AR28))</f>
        <v>0</v>
      </c>
      <c r="AS53" s="254">
        <f>MAX(0,$F28-SUM($AC28:AS28))</f>
        <v>0</v>
      </c>
      <c r="AT53" s="254">
        <f>MAX(0,$F28-SUM($AC28:AT28))</f>
        <v>0</v>
      </c>
      <c r="AU53" s="254">
        <f>MAX(0,$F28-SUM($AC28:AU28))</f>
        <v>0</v>
      </c>
      <c r="AV53" s="254">
        <f>MAX(0,$F28-SUM($AC28:AV28))</f>
        <v>0</v>
      </c>
      <c r="AW53" s="254">
        <f>MAX(0,$F28-SUM($AC28:AW28))</f>
        <v>0</v>
      </c>
      <c r="AX53" s="254">
        <f>MAX(0,$F28-SUM($AC28:AX28))</f>
        <v>0</v>
      </c>
      <c r="AY53" s="254">
        <f>MAX(0,$F28-SUM($AC28:AY28))</f>
        <v>0</v>
      </c>
      <c r="AZ53" s="254">
        <f>MAX(0,$F28-SUM($AC28:AZ28))</f>
        <v>0</v>
      </c>
      <c r="BA53" s="254">
        <f>MAX(0,$F28-SUM($AC28:BA28))</f>
        <v>0</v>
      </c>
      <c r="BB53" s="254">
        <f>MAX(0,$F28-SUM($AC28:BB28))</f>
        <v>0</v>
      </c>
      <c r="BC53" s="254">
        <f>MAX(0,$F28-SUM($AC28:BC28))</f>
        <v>0</v>
      </c>
      <c r="BD53" s="254">
        <f>MAX(0,$F28-SUM($AC28:BD28))</f>
        <v>0</v>
      </c>
      <c r="BE53" s="254">
        <f>MAX(0,$F28-SUM($AC28:BE28))</f>
        <v>0</v>
      </c>
      <c r="BF53" s="254">
        <f>MAX(0,$F28-SUM($AC28:BF28))</f>
        <v>0</v>
      </c>
      <c r="BG53" s="254">
        <f>MAX(0,$F28-SUM($AC28:BG28))</f>
        <v>0</v>
      </c>
      <c r="BH53" s="254">
        <f>MAX(0,$F28-SUM($AC28:BH28))</f>
        <v>0</v>
      </c>
      <c r="BI53" s="254">
        <f>MAX(0,$F28-SUM($AC28:BI28))</f>
        <v>0</v>
      </c>
      <c r="BJ53" s="254">
        <f>MAX(0,$F28-SUM($AC28:BJ28))</f>
        <v>0</v>
      </c>
      <c r="BK53" s="254">
        <f>MAX(0,$F28-SUM($AC28:BK28))</f>
        <v>0</v>
      </c>
      <c r="BL53" s="254">
        <f>MAX(0,$F28-SUM($AC28:BL28))</f>
        <v>0</v>
      </c>
      <c r="BM53" s="254">
        <f>MAX(0,$F28-SUM($AC28:BM28))</f>
        <v>0</v>
      </c>
      <c r="BN53" s="254">
        <f>MAX(0,$F28-SUM($AC28:BN28))</f>
        <v>0</v>
      </c>
      <c r="BO53" s="254">
        <f>MAX(0,$F28-SUM($AC28:BO28))</f>
        <v>0</v>
      </c>
      <c r="BP53" s="254">
        <f>MAX(0,$F28-SUM($AC28:BP28))</f>
        <v>0</v>
      </c>
      <c r="BQ53" s="254">
        <f>MAX(0,$F28-SUM($AC28:BQ28))</f>
        <v>0</v>
      </c>
      <c r="BR53" s="254">
        <f>MAX(0,$F28-SUM($AC28:BR28))</f>
        <v>0</v>
      </c>
      <c r="BS53" s="254">
        <f>MAX(0,$F28-SUM($AC28:BS28))</f>
        <v>0</v>
      </c>
      <c r="BT53" s="254">
        <f>MAX(0,$F28-SUM($AC28:BT28))</f>
        <v>0</v>
      </c>
      <c r="BU53" s="254">
        <f>MAX(0,$F28-SUM($AC28:BU28))</f>
        <v>0</v>
      </c>
      <c r="BV53" s="254">
        <f>MAX(0,$F28-SUM($AC28:BV28))</f>
        <v>0</v>
      </c>
      <c r="BW53" s="254">
        <f>MAX(0,$F28-SUM($AC28:BW28))</f>
        <v>0</v>
      </c>
      <c r="BX53" s="254">
        <f>MAX(0,$F28-SUM($AC28:BX28))</f>
        <v>0</v>
      </c>
      <c r="BY53" s="254">
        <f>MAX(0,$F28-SUM($AC28:BY28))</f>
        <v>0</v>
      </c>
      <c r="BZ53" s="254">
        <f>MAX(0,$F28-SUM($AC28:BZ28))</f>
        <v>0</v>
      </c>
      <c r="CA53" s="254">
        <f>MAX(0,$F28-SUM($AC28:CA28))</f>
        <v>0</v>
      </c>
      <c r="CB53" s="254">
        <f>MAX(0,$F28-SUM($AC28:CB28))</f>
        <v>0</v>
      </c>
      <c r="CC53" s="254">
        <f>MAX(0,$F28-SUM($AC28:CC28))</f>
        <v>0</v>
      </c>
      <c r="CD53" s="254">
        <f>MAX(0,$F28-SUM($AC28:CD28))</f>
        <v>0</v>
      </c>
      <c r="CE53" s="254">
        <f>MAX(0,$F28-SUM($AC28:CE28))</f>
        <v>0</v>
      </c>
      <c r="CF53" s="254">
        <f>MAX(0,$F28-SUM($AC28:CF28))</f>
        <v>0</v>
      </c>
      <c r="CG53" s="254">
        <f>MAX(0,$F28-SUM($AC28:CG28))</f>
        <v>0</v>
      </c>
      <c r="CH53" s="254">
        <f>MAX(0,$F28-SUM($AC28:CH28))</f>
        <v>0</v>
      </c>
      <c r="CI53" s="254">
        <f>MAX(0,$F28-SUM($AC28:CI28))</f>
        <v>0</v>
      </c>
      <c r="CJ53" s="254">
        <f>MAX(0,$F28-SUM($AC28:CJ28))</f>
        <v>0</v>
      </c>
      <c r="CK53" s="254">
        <f>MAX(0,$F28-SUM($AC28:CK28))</f>
        <v>0</v>
      </c>
      <c r="CL53" s="254">
        <f>MAX(0,$F28-SUM($AC28:CL28))</f>
        <v>0</v>
      </c>
      <c r="CM53" s="254">
        <f>MAX(0,$F28-SUM($AC28:CM28))</f>
        <v>0</v>
      </c>
      <c r="CN53" s="254">
        <f>MAX(0,$F28-SUM($AC28:CN28))</f>
        <v>0</v>
      </c>
      <c r="CO53" s="254">
        <f>MAX(0,$F28-SUM($AC28:CO28))</f>
        <v>0</v>
      </c>
      <c r="CP53" s="254">
        <f>MAX(0,$F28-SUM($AC28:CP28))</f>
        <v>0</v>
      </c>
      <c r="CQ53" s="254">
        <f>MAX(0,$F28-SUM($AC28:CQ28))</f>
        <v>0</v>
      </c>
      <c r="CR53" s="254">
        <f>MAX(0,$F28-SUM($AC28:CR28))</f>
        <v>0</v>
      </c>
      <c r="CS53" s="254">
        <f>MAX(0,$F28-SUM($AC28:CS28))</f>
        <v>0</v>
      </c>
      <c r="CT53" s="254">
        <f>MAX(0,$F28-SUM($AC28:CT28))</f>
        <v>0</v>
      </c>
      <c r="CU53" s="254">
        <f>MAX(0,$F28-SUM($AC28:CU28))</f>
        <v>0</v>
      </c>
      <c r="CV53" s="254">
        <f>MAX(0,$F28-SUM($AC28:CV28))</f>
        <v>0</v>
      </c>
      <c r="CW53" s="254">
        <f>MAX(0,$F28-SUM($AC28:CW28))</f>
        <v>0</v>
      </c>
      <c r="CX53" s="254">
        <f>MAX(0,$F28-SUM($AC28:CX28))</f>
        <v>0</v>
      </c>
      <c r="CY53" s="254">
        <f>MAX(0,$F28-SUM($AC28:CY28))</f>
        <v>0</v>
      </c>
      <c r="CZ53" s="254">
        <f>MAX(0,$F28-SUM($AC28:CZ28))</f>
        <v>0</v>
      </c>
      <c r="DA53" s="254">
        <f>MAX(0,$F28-SUM($AC28:DA28))</f>
        <v>0</v>
      </c>
      <c r="DB53" s="254">
        <f>MAX(0,$F28-SUM($AC28:DB28))</f>
        <v>0</v>
      </c>
      <c r="DC53" s="254">
        <f>MAX(0,$F28-SUM($AC28:DC28))</f>
        <v>0</v>
      </c>
      <c r="DD53" s="254">
        <f>MAX(0,$F28-SUM($AC28:DD28))</f>
        <v>0</v>
      </c>
      <c r="DE53" s="254">
        <f>MAX(0,$F28-SUM($AC28:DE28))</f>
        <v>0</v>
      </c>
      <c r="DF53" s="254">
        <f>MAX(0,$F28-SUM($AC28:DF28))</f>
        <v>0</v>
      </c>
      <c r="DG53" s="254">
        <f>MAX(0,$F28-SUM($AC28:DG28))</f>
        <v>0</v>
      </c>
      <c r="DH53" s="254">
        <f>MAX(0,$F28-SUM($AC28:DH28))</f>
        <v>0</v>
      </c>
      <c r="DI53" s="254">
        <f>MAX(0,$F28-SUM($AC28:DI28))</f>
        <v>0</v>
      </c>
      <c r="DJ53" s="254">
        <f>MAX(0,$F28-SUM($AC28:DJ28))</f>
        <v>0</v>
      </c>
      <c r="DK53" s="254">
        <f>MAX(0,$F28-SUM($AC28:DK28))</f>
        <v>0</v>
      </c>
      <c r="DL53" s="254">
        <f>MAX(0,$F28-SUM($AC28:DL28))</f>
        <v>0</v>
      </c>
      <c r="DM53" s="254">
        <f>MAX(0,$F28-SUM($AC28:DM28))</f>
        <v>0</v>
      </c>
      <c r="DN53" s="254">
        <f>MAX(0,$F28-SUM($AC28:DN28))</f>
        <v>0</v>
      </c>
      <c r="DO53" s="254">
        <f>MAX(0,$F28-SUM($AC28:DO28))</f>
        <v>0</v>
      </c>
      <c r="DP53" s="254">
        <f>MAX(0,$F28-SUM($AC28:DP28))</f>
        <v>0</v>
      </c>
      <c r="DQ53" s="254">
        <f>MAX(0,$F28-SUM($AC28:DQ28))</f>
        <v>0</v>
      </c>
      <c r="DR53" s="254">
        <f>MAX(0,$F28-SUM($AC28:DR28))</f>
        <v>0</v>
      </c>
      <c r="DS53" s="254">
        <f>MAX(0,$F28-SUM($AC28:DS28))</f>
        <v>0</v>
      </c>
      <c r="DT53" s="254">
        <f>MAX(0,$F28-SUM($AC28:DT28))</f>
        <v>0</v>
      </c>
      <c r="DU53" s="254">
        <f>MAX(0,$F28-SUM($AC28:DU28))</f>
        <v>0</v>
      </c>
      <c r="DV53" s="254">
        <f>MAX(0,$F28-SUM($AC28:DV28))</f>
        <v>0</v>
      </c>
      <c r="DW53" s="254">
        <f>MAX(0,$F28-SUM($AC28:DW28))</f>
        <v>0</v>
      </c>
      <c r="DX53" s="254">
        <f>MAX(0,$F28-SUM($AC28:DX28))</f>
        <v>0</v>
      </c>
      <c r="DY53" s="254">
        <f>MAX(0,$F28-SUM($AC28:DY28))</f>
        <v>0</v>
      </c>
      <c r="DZ53" s="254">
        <f>MAX(0,$F28-SUM($AC28:DZ28))</f>
        <v>0</v>
      </c>
      <c r="EA53" s="254">
        <f>MAX(0,$F28-SUM($AC28:EA28))</f>
        <v>0</v>
      </c>
      <c r="EB53" s="254">
        <f>MAX(0,$F28-SUM($AC28:EB28))</f>
        <v>0</v>
      </c>
      <c r="EC53" s="254">
        <f>MAX(0,$F28-SUM($AC28:EC28))</f>
        <v>0</v>
      </c>
      <c r="ED53" s="254">
        <f>MAX(0,$F28-SUM($AC28:ED28))</f>
        <v>0</v>
      </c>
      <c r="EE53" s="254">
        <f>MAX(0,$F28-SUM($AC28:EE28))</f>
        <v>0</v>
      </c>
      <c r="EF53" s="254">
        <f>MAX(0,$F28-SUM($AC28:EF28))</f>
        <v>0</v>
      </c>
      <c r="EG53" s="254">
        <f>MAX(0,$F28-SUM($AC28:EG28))</f>
        <v>0</v>
      </c>
      <c r="EH53" s="254">
        <f>MAX(0,$F28-SUM($AC28:EH28))</f>
        <v>0</v>
      </c>
      <c r="EI53" s="254">
        <f>MAX(0,$F28-SUM($AC28:EI28))</f>
        <v>0</v>
      </c>
      <c r="EJ53" s="254">
        <f>MAX(0,$F28-SUM($AC28:EJ28))</f>
        <v>0</v>
      </c>
      <c r="EK53" s="254">
        <f>MAX(0,$F28-SUM($AC28:EK28))</f>
        <v>0</v>
      </c>
      <c r="EL53" s="254">
        <f>MAX(0,$F28-SUM($AC28:EL28))</f>
        <v>0</v>
      </c>
      <c r="EM53" s="254">
        <f>MAX(0,$F28-SUM($AC28:EM28))</f>
        <v>0</v>
      </c>
      <c r="EN53" s="254">
        <f>MAX(0,$F28-SUM($AC28:EN28))</f>
        <v>0</v>
      </c>
      <c r="EO53" s="254">
        <f>MAX(0,$F28-SUM($AC28:EO28))</f>
        <v>0</v>
      </c>
      <c r="EP53" s="254">
        <f>MAX(0,$F28-SUM($AC28:EP28))</f>
        <v>0</v>
      </c>
      <c r="EQ53" s="254">
        <f>MAX(0,$F28-SUM($AC28:EQ28))</f>
        <v>0</v>
      </c>
      <c r="ER53" s="254">
        <f>MAX(0,$F28-SUM($AC28:ER28))</f>
        <v>0</v>
      </c>
      <c r="ES53" s="254">
        <f>MAX(0,$F28-SUM($AC28:ES28))</f>
        <v>0</v>
      </c>
      <c r="ET53" s="254">
        <f>MAX(0,$F28-SUM($AC28:ET28))</f>
        <v>0</v>
      </c>
      <c r="EU53" s="254">
        <f>MAX(0,$F28-SUM($AC28:EU28))</f>
        <v>0</v>
      </c>
      <c r="EV53" s="254">
        <f>MAX(0,$F28-SUM($AC28:EV28))</f>
        <v>0</v>
      </c>
      <c r="EW53" s="254">
        <f>MAX(0,$F28-SUM($AC28:EW28))</f>
        <v>0</v>
      </c>
      <c r="EX53" s="254">
        <f>MAX(0,$F28-SUM($AC28:EX28))</f>
        <v>0</v>
      </c>
      <c r="EY53" s="254">
        <f>MAX(0,$F28-SUM($AC28:EY28))</f>
        <v>0</v>
      </c>
      <c r="EZ53" s="254">
        <f>MAX(0,$F28-SUM($AC28:EZ28))</f>
        <v>0</v>
      </c>
      <c r="FA53" s="254">
        <f>MAX(0,$F28-SUM($AC28:FA28))</f>
        <v>0</v>
      </c>
      <c r="FB53" s="254">
        <f>MAX(0,$F28-SUM($AC28:FB28))</f>
        <v>0</v>
      </c>
      <c r="FC53" s="254">
        <f>MAX(0,$F28-SUM($AC28:FC28))</f>
        <v>0</v>
      </c>
      <c r="FD53" s="254">
        <f>MAX(0,$F28-SUM($AC28:FD28))</f>
        <v>0</v>
      </c>
      <c r="FE53" s="254">
        <f>MAX(0,$F28-SUM($AC28:FE28))</f>
        <v>0</v>
      </c>
      <c r="FF53" s="254">
        <f>MAX(0,$F28-SUM($AC28:FF28))</f>
        <v>0</v>
      </c>
      <c r="FG53" s="254">
        <f>MAX(0,$F28-SUM($AC28:FG28))</f>
        <v>0</v>
      </c>
      <c r="FH53" s="254">
        <f>MAX(0,$F28-SUM($AC28:FH28))</f>
        <v>0</v>
      </c>
      <c r="FI53" s="254">
        <f>MAX(0,$F28-SUM($AC28:FI28))</f>
        <v>0</v>
      </c>
      <c r="FJ53" s="254">
        <f>MAX(0,$F28-SUM($AC28:FJ28))</f>
        <v>0</v>
      </c>
      <c r="FK53" s="254">
        <f>MAX(0,$F28-SUM($AC28:FK28))</f>
        <v>0</v>
      </c>
      <c r="FL53" s="254">
        <f>MAX(0,$F28-SUM($AC28:FL28))</f>
        <v>0</v>
      </c>
      <c r="FM53" s="254">
        <f>MAX(0,$F28-SUM($AC28:FM28))</f>
        <v>0</v>
      </c>
      <c r="FN53" s="254">
        <f>MAX(0,$F28-SUM($AC28:FN28))</f>
        <v>0</v>
      </c>
      <c r="FO53" s="254">
        <f>MAX(0,$F28-SUM($AC28:FO28))</f>
        <v>0</v>
      </c>
      <c r="FP53" s="254">
        <f>MAX(0,$F28-SUM($AC28:FP28))</f>
        <v>0</v>
      </c>
      <c r="FQ53" s="254">
        <f>MAX(0,$F28-SUM($AC28:FQ28))</f>
        <v>0</v>
      </c>
      <c r="FR53" s="254">
        <f>MAX(0,$F28-SUM($AC28:FR28))</f>
        <v>0</v>
      </c>
      <c r="FS53" s="254">
        <f>MAX(0,$F28-SUM($AC28:FS28))</f>
        <v>0</v>
      </c>
      <c r="FT53" s="254">
        <f>MAX(0,$F28-SUM($AC28:FT28))</f>
        <v>0</v>
      </c>
      <c r="FU53" s="254">
        <f>MAX(0,$F28-SUM($AC28:FU28))</f>
        <v>0</v>
      </c>
      <c r="FV53" s="254">
        <f>MAX(0,$F28-SUM($AC28:FV28))</f>
        <v>0</v>
      </c>
      <c r="FW53" s="254">
        <f>MAX(0,$F28-SUM($AC28:FW28))</f>
        <v>0</v>
      </c>
      <c r="FX53" s="254">
        <f>MAX(0,$F28-SUM($AC28:FX28))</f>
        <v>0</v>
      </c>
      <c r="FY53" s="254">
        <f>MAX(0,$F28-SUM($AC28:FY28))</f>
        <v>0</v>
      </c>
      <c r="FZ53" s="254">
        <f>MAX(0,$F28-SUM($AC28:FZ28))</f>
        <v>0</v>
      </c>
      <c r="GA53" s="254">
        <f>MAX(0,$F28-SUM($AC28:GA28))</f>
        <v>0</v>
      </c>
      <c r="GB53" s="254">
        <f>MAX(0,$F28-SUM($AC28:GB28))</f>
        <v>0</v>
      </c>
      <c r="GC53" s="254">
        <f>MAX(0,$F28-SUM($AC28:GC28))</f>
        <v>0</v>
      </c>
      <c r="GD53" s="254">
        <f>MAX(0,$F28-SUM($AC28:GD28))</f>
        <v>0</v>
      </c>
      <c r="GE53" s="254">
        <f>MAX(0,$F28-SUM($AC28:GE28))</f>
        <v>0</v>
      </c>
      <c r="GF53" s="254">
        <f>MAX(0,$F28-SUM($AC28:GF28))</f>
        <v>0</v>
      </c>
      <c r="GG53" s="254">
        <f>MAX(0,$F28-SUM($AC28:GG28))</f>
        <v>0</v>
      </c>
      <c r="GH53" s="254">
        <f>MAX(0,$F28-SUM($AC28:GH28))</f>
        <v>0</v>
      </c>
      <c r="GI53" s="254">
        <f>MAX(0,$F28-SUM($AC28:GI28))</f>
        <v>0</v>
      </c>
      <c r="GJ53" s="254">
        <f>MAX(0,$F28-SUM($AC28:GJ28))</f>
        <v>0</v>
      </c>
      <c r="GK53" s="254">
        <f>MAX(0,$F28-SUM($AC28:GK28))</f>
        <v>0</v>
      </c>
      <c r="GL53" s="254">
        <f>MAX(0,$F28-SUM($AC28:GL28))</f>
        <v>0</v>
      </c>
      <c r="GM53" s="254">
        <f>MAX(0,$F28-SUM($AC28:GM28))</f>
        <v>0</v>
      </c>
      <c r="GN53" s="254">
        <f>MAX(0,$F28-SUM($AC28:GN28))</f>
        <v>0</v>
      </c>
      <c r="GO53" s="254">
        <f>MAX(0,$F28-SUM($AC28:GO28))</f>
        <v>0</v>
      </c>
      <c r="GP53" s="254">
        <f>MAX(0,$F28-SUM($AC28:GP28))</f>
        <v>0</v>
      </c>
      <c r="GQ53" s="254">
        <f>MAX(0,$F28-SUM($AC28:GQ28))</f>
        <v>0</v>
      </c>
      <c r="GR53" s="254">
        <f>MAX(0,$F28-SUM($AC28:GR28))</f>
        <v>0</v>
      </c>
      <c r="GS53" s="254">
        <f>MAX(0,$F28-SUM($AC28:GS28))</f>
        <v>0</v>
      </c>
      <c r="GT53" s="254">
        <f>MAX(0,$F28-SUM($AC28:GT28))</f>
        <v>0</v>
      </c>
      <c r="GU53" s="254">
        <f>MAX(0,$F28-SUM($AC28:GU28))</f>
        <v>0</v>
      </c>
      <c r="GV53" s="254">
        <f>MAX(0,$F28-SUM($AC28:GV28))</f>
        <v>0</v>
      </c>
      <c r="GW53" s="254">
        <f>MAX(0,$F28-SUM($AC28:GW28))</f>
        <v>0</v>
      </c>
      <c r="GX53" s="254">
        <f>MAX(0,$F28-SUM($AC28:GX28))</f>
        <v>0</v>
      </c>
      <c r="GY53" s="254">
        <f>MAX(0,$F28-SUM($AC28:GY28))</f>
        <v>0</v>
      </c>
      <c r="GZ53" s="254">
        <f>MAX(0,$F28-SUM($AC28:GZ28))</f>
        <v>0</v>
      </c>
      <c r="HA53" s="254">
        <f>MAX(0,$F28-SUM($AC28:HA28))</f>
        <v>0</v>
      </c>
    </row>
    <row r="54" spans="3:209" hidden="1" x14ac:dyDescent="0.2">
      <c r="C54" s="257">
        <f t="shared" si="37"/>
        <v>13</v>
      </c>
      <c r="D54" s="253">
        <f t="shared" si="37"/>
        <v>0</v>
      </c>
      <c r="E54" s="241" t="str">
        <f t="shared" si="37"/>
        <v/>
      </c>
      <c r="F54" s="239">
        <f t="shared" si="37"/>
        <v>0</v>
      </c>
      <c r="G54" s="239"/>
      <c r="H54" s="278"/>
      <c r="I54" s="278"/>
      <c r="J54" s="278"/>
      <c r="K54" s="278"/>
      <c r="L54" s="278"/>
      <c r="N54" s="153">
        <f>MAX(0,$F29-SUM($M29:N29))</f>
        <v>0</v>
      </c>
      <c r="O54" s="153">
        <f>MAX(0,$F29-SUM($M29:O29))</f>
        <v>0</v>
      </c>
      <c r="P54" s="153">
        <f>MAX(0,$F29-SUM($M29:P29))</f>
        <v>0</v>
      </c>
      <c r="Q54" s="153">
        <f>MAX(0,$F29-SUM($M29:Q29))</f>
        <v>0</v>
      </c>
      <c r="R54" s="153">
        <f>MAX(0,$F29-SUM($M29:R29))</f>
        <v>0</v>
      </c>
      <c r="S54" s="153">
        <f>MAX(0,$F29-SUM($M29:S29))</f>
        <v>0</v>
      </c>
      <c r="T54" s="153">
        <f>MAX(0,$F29-SUM($M29:T29))</f>
        <v>0</v>
      </c>
      <c r="U54" s="153">
        <f>MAX(0,$F29-SUM($M29:U29))</f>
        <v>0</v>
      </c>
      <c r="V54" s="153">
        <f>MAX(0,$F29-SUM($M29:V29))</f>
        <v>0</v>
      </c>
      <c r="W54" s="153">
        <f>MAX(0,$F29-SUM($M29:W29))</f>
        <v>0</v>
      </c>
      <c r="X54" s="153">
        <f>MAX(0,$F29-SUM($M29:X29))</f>
        <v>0</v>
      </c>
      <c r="Y54" s="153">
        <f>MAX(0,$F29-SUM($M29:Y29))</f>
        <v>0</v>
      </c>
      <c r="Z54" s="153">
        <f>MAX(0,$F29-SUM($M29:Z29))</f>
        <v>0</v>
      </c>
      <c r="AA54" s="153">
        <f>MAX(0,$F29-SUM($M29:AA29))</f>
        <v>0</v>
      </c>
      <c r="AB54" s="153">
        <f>MAX(0,$F29-SUM($M29:AB29))</f>
        <v>0</v>
      </c>
      <c r="AD54" s="254">
        <f>MAX(0,$F29-SUM($AC29:AD29))</f>
        <v>0</v>
      </c>
      <c r="AE54" s="254">
        <f>MAX(0,$F29-SUM($AC29:AE29))</f>
        <v>0</v>
      </c>
      <c r="AF54" s="254">
        <f>MAX(0,$F29-SUM($AC29:AF29))</f>
        <v>0</v>
      </c>
      <c r="AG54" s="254">
        <f>MAX(0,$F29-SUM($AC29:AG29))</f>
        <v>0</v>
      </c>
      <c r="AH54" s="254">
        <f>MAX(0,$F29-SUM($AC29:AH29))</f>
        <v>0</v>
      </c>
      <c r="AI54" s="254">
        <f>MAX(0,$F29-SUM($AC29:AI29))</f>
        <v>0</v>
      </c>
      <c r="AJ54" s="254">
        <f>MAX(0,$F29-SUM($AC29:AJ29))</f>
        <v>0</v>
      </c>
      <c r="AK54" s="254">
        <f>MAX(0,$F29-SUM($AC29:AK29))</f>
        <v>0</v>
      </c>
      <c r="AL54" s="254">
        <f>MAX(0,$F29-SUM($AC29:AL29))</f>
        <v>0</v>
      </c>
      <c r="AM54" s="254">
        <f>MAX(0,$F29-SUM($AC29:AM29))</f>
        <v>0</v>
      </c>
      <c r="AN54" s="254">
        <f>MAX(0,$F29-SUM($AC29:AN29))</f>
        <v>0</v>
      </c>
      <c r="AO54" s="254">
        <f>MAX(0,$F29-SUM($AC29:AO29))</f>
        <v>0</v>
      </c>
      <c r="AP54" s="254">
        <f>MAX(0,$F29-SUM($AC29:AP29))</f>
        <v>0</v>
      </c>
      <c r="AQ54" s="254">
        <f>MAX(0,$F29-SUM($AC29:AQ29))</f>
        <v>0</v>
      </c>
      <c r="AR54" s="254">
        <f>MAX(0,$F29-SUM($AC29:AR29))</f>
        <v>0</v>
      </c>
      <c r="AS54" s="254">
        <f>MAX(0,$F29-SUM($AC29:AS29))</f>
        <v>0</v>
      </c>
      <c r="AT54" s="254">
        <f>MAX(0,$F29-SUM($AC29:AT29))</f>
        <v>0</v>
      </c>
      <c r="AU54" s="254">
        <f>MAX(0,$F29-SUM($AC29:AU29))</f>
        <v>0</v>
      </c>
      <c r="AV54" s="254">
        <f>MAX(0,$F29-SUM($AC29:AV29))</f>
        <v>0</v>
      </c>
      <c r="AW54" s="254">
        <f>MAX(0,$F29-SUM($AC29:AW29))</f>
        <v>0</v>
      </c>
      <c r="AX54" s="254">
        <f>MAX(0,$F29-SUM($AC29:AX29))</f>
        <v>0</v>
      </c>
      <c r="AY54" s="254">
        <f>MAX(0,$F29-SUM($AC29:AY29))</f>
        <v>0</v>
      </c>
      <c r="AZ54" s="254">
        <f>MAX(0,$F29-SUM($AC29:AZ29))</f>
        <v>0</v>
      </c>
      <c r="BA54" s="254">
        <f>MAX(0,$F29-SUM($AC29:BA29))</f>
        <v>0</v>
      </c>
      <c r="BB54" s="254">
        <f>MAX(0,$F29-SUM($AC29:BB29))</f>
        <v>0</v>
      </c>
      <c r="BC54" s="254">
        <f>MAX(0,$F29-SUM($AC29:BC29))</f>
        <v>0</v>
      </c>
      <c r="BD54" s="254">
        <f>MAX(0,$F29-SUM($AC29:BD29))</f>
        <v>0</v>
      </c>
      <c r="BE54" s="254">
        <f>MAX(0,$F29-SUM($AC29:BE29))</f>
        <v>0</v>
      </c>
      <c r="BF54" s="254">
        <f>MAX(0,$F29-SUM($AC29:BF29))</f>
        <v>0</v>
      </c>
      <c r="BG54" s="254">
        <f>MAX(0,$F29-SUM($AC29:BG29))</f>
        <v>0</v>
      </c>
      <c r="BH54" s="254">
        <f>MAX(0,$F29-SUM($AC29:BH29))</f>
        <v>0</v>
      </c>
      <c r="BI54" s="254">
        <f>MAX(0,$F29-SUM($AC29:BI29))</f>
        <v>0</v>
      </c>
      <c r="BJ54" s="254">
        <f>MAX(0,$F29-SUM($AC29:BJ29))</f>
        <v>0</v>
      </c>
      <c r="BK54" s="254">
        <f>MAX(0,$F29-SUM($AC29:BK29))</f>
        <v>0</v>
      </c>
      <c r="BL54" s="254">
        <f>MAX(0,$F29-SUM($AC29:BL29))</f>
        <v>0</v>
      </c>
      <c r="BM54" s="254">
        <f>MAX(0,$F29-SUM($AC29:BM29))</f>
        <v>0</v>
      </c>
      <c r="BN54" s="254">
        <f>MAX(0,$F29-SUM($AC29:BN29))</f>
        <v>0</v>
      </c>
      <c r="BO54" s="254">
        <f>MAX(0,$F29-SUM($AC29:BO29))</f>
        <v>0</v>
      </c>
      <c r="BP54" s="254">
        <f>MAX(0,$F29-SUM($AC29:BP29))</f>
        <v>0</v>
      </c>
      <c r="BQ54" s="254">
        <f>MAX(0,$F29-SUM($AC29:BQ29))</f>
        <v>0</v>
      </c>
      <c r="BR54" s="254">
        <f>MAX(0,$F29-SUM($AC29:BR29))</f>
        <v>0</v>
      </c>
      <c r="BS54" s="254">
        <f>MAX(0,$F29-SUM($AC29:BS29))</f>
        <v>0</v>
      </c>
      <c r="BT54" s="254">
        <f>MAX(0,$F29-SUM($AC29:BT29))</f>
        <v>0</v>
      </c>
      <c r="BU54" s="254">
        <f>MAX(0,$F29-SUM($AC29:BU29))</f>
        <v>0</v>
      </c>
      <c r="BV54" s="254">
        <f>MAX(0,$F29-SUM($AC29:BV29))</f>
        <v>0</v>
      </c>
      <c r="BW54" s="254">
        <f>MAX(0,$F29-SUM($AC29:BW29))</f>
        <v>0</v>
      </c>
      <c r="BX54" s="254">
        <f>MAX(0,$F29-SUM($AC29:BX29))</f>
        <v>0</v>
      </c>
      <c r="BY54" s="254">
        <f>MAX(0,$F29-SUM($AC29:BY29))</f>
        <v>0</v>
      </c>
      <c r="BZ54" s="254">
        <f>MAX(0,$F29-SUM($AC29:BZ29))</f>
        <v>0</v>
      </c>
      <c r="CA54" s="254">
        <f>MAX(0,$F29-SUM($AC29:CA29))</f>
        <v>0</v>
      </c>
      <c r="CB54" s="254">
        <f>MAX(0,$F29-SUM($AC29:CB29))</f>
        <v>0</v>
      </c>
      <c r="CC54" s="254">
        <f>MAX(0,$F29-SUM($AC29:CC29))</f>
        <v>0</v>
      </c>
      <c r="CD54" s="254">
        <f>MAX(0,$F29-SUM($AC29:CD29))</f>
        <v>0</v>
      </c>
      <c r="CE54" s="254">
        <f>MAX(0,$F29-SUM($AC29:CE29))</f>
        <v>0</v>
      </c>
      <c r="CF54" s="254">
        <f>MAX(0,$F29-SUM($AC29:CF29))</f>
        <v>0</v>
      </c>
      <c r="CG54" s="254">
        <f>MAX(0,$F29-SUM($AC29:CG29))</f>
        <v>0</v>
      </c>
      <c r="CH54" s="254">
        <f>MAX(0,$F29-SUM($AC29:CH29))</f>
        <v>0</v>
      </c>
      <c r="CI54" s="254">
        <f>MAX(0,$F29-SUM($AC29:CI29))</f>
        <v>0</v>
      </c>
      <c r="CJ54" s="254">
        <f>MAX(0,$F29-SUM($AC29:CJ29))</f>
        <v>0</v>
      </c>
      <c r="CK54" s="254">
        <f>MAX(0,$F29-SUM($AC29:CK29))</f>
        <v>0</v>
      </c>
      <c r="CL54" s="254">
        <f>MAX(0,$F29-SUM($AC29:CL29))</f>
        <v>0</v>
      </c>
      <c r="CM54" s="254">
        <f>MAX(0,$F29-SUM($AC29:CM29))</f>
        <v>0</v>
      </c>
      <c r="CN54" s="254">
        <f>MAX(0,$F29-SUM($AC29:CN29))</f>
        <v>0</v>
      </c>
      <c r="CO54" s="254">
        <f>MAX(0,$F29-SUM($AC29:CO29))</f>
        <v>0</v>
      </c>
      <c r="CP54" s="254">
        <f>MAX(0,$F29-SUM($AC29:CP29))</f>
        <v>0</v>
      </c>
      <c r="CQ54" s="254">
        <f>MAX(0,$F29-SUM($AC29:CQ29))</f>
        <v>0</v>
      </c>
      <c r="CR54" s="254">
        <f>MAX(0,$F29-SUM($AC29:CR29))</f>
        <v>0</v>
      </c>
      <c r="CS54" s="254">
        <f>MAX(0,$F29-SUM($AC29:CS29))</f>
        <v>0</v>
      </c>
      <c r="CT54" s="254">
        <f>MAX(0,$F29-SUM($AC29:CT29))</f>
        <v>0</v>
      </c>
      <c r="CU54" s="254">
        <f>MAX(0,$F29-SUM($AC29:CU29))</f>
        <v>0</v>
      </c>
      <c r="CV54" s="254">
        <f>MAX(0,$F29-SUM($AC29:CV29))</f>
        <v>0</v>
      </c>
      <c r="CW54" s="254">
        <f>MAX(0,$F29-SUM($AC29:CW29))</f>
        <v>0</v>
      </c>
      <c r="CX54" s="254">
        <f>MAX(0,$F29-SUM($AC29:CX29))</f>
        <v>0</v>
      </c>
      <c r="CY54" s="254">
        <f>MAX(0,$F29-SUM($AC29:CY29))</f>
        <v>0</v>
      </c>
      <c r="CZ54" s="254">
        <f>MAX(0,$F29-SUM($AC29:CZ29))</f>
        <v>0</v>
      </c>
      <c r="DA54" s="254">
        <f>MAX(0,$F29-SUM($AC29:DA29))</f>
        <v>0</v>
      </c>
      <c r="DB54" s="254">
        <f>MAX(0,$F29-SUM($AC29:DB29))</f>
        <v>0</v>
      </c>
      <c r="DC54" s="254">
        <f>MAX(0,$F29-SUM($AC29:DC29))</f>
        <v>0</v>
      </c>
      <c r="DD54" s="254">
        <f>MAX(0,$F29-SUM($AC29:DD29))</f>
        <v>0</v>
      </c>
      <c r="DE54" s="254">
        <f>MAX(0,$F29-SUM($AC29:DE29))</f>
        <v>0</v>
      </c>
      <c r="DF54" s="254">
        <f>MAX(0,$F29-SUM($AC29:DF29))</f>
        <v>0</v>
      </c>
      <c r="DG54" s="254">
        <f>MAX(0,$F29-SUM($AC29:DG29))</f>
        <v>0</v>
      </c>
      <c r="DH54" s="254">
        <f>MAX(0,$F29-SUM($AC29:DH29))</f>
        <v>0</v>
      </c>
      <c r="DI54" s="254">
        <f>MAX(0,$F29-SUM($AC29:DI29))</f>
        <v>0</v>
      </c>
      <c r="DJ54" s="254">
        <f>MAX(0,$F29-SUM($AC29:DJ29))</f>
        <v>0</v>
      </c>
      <c r="DK54" s="254">
        <f>MAX(0,$F29-SUM($AC29:DK29))</f>
        <v>0</v>
      </c>
      <c r="DL54" s="254">
        <f>MAX(0,$F29-SUM($AC29:DL29))</f>
        <v>0</v>
      </c>
      <c r="DM54" s="254">
        <f>MAX(0,$F29-SUM($AC29:DM29))</f>
        <v>0</v>
      </c>
      <c r="DN54" s="254">
        <f>MAX(0,$F29-SUM($AC29:DN29))</f>
        <v>0</v>
      </c>
      <c r="DO54" s="254">
        <f>MAX(0,$F29-SUM($AC29:DO29))</f>
        <v>0</v>
      </c>
      <c r="DP54" s="254">
        <f>MAX(0,$F29-SUM($AC29:DP29))</f>
        <v>0</v>
      </c>
      <c r="DQ54" s="254">
        <f>MAX(0,$F29-SUM($AC29:DQ29))</f>
        <v>0</v>
      </c>
      <c r="DR54" s="254">
        <f>MAX(0,$F29-SUM($AC29:DR29))</f>
        <v>0</v>
      </c>
      <c r="DS54" s="254">
        <f>MAX(0,$F29-SUM($AC29:DS29))</f>
        <v>0</v>
      </c>
      <c r="DT54" s="254">
        <f>MAX(0,$F29-SUM($AC29:DT29))</f>
        <v>0</v>
      </c>
      <c r="DU54" s="254">
        <f>MAX(0,$F29-SUM($AC29:DU29))</f>
        <v>0</v>
      </c>
      <c r="DV54" s="254">
        <f>MAX(0,$F29-SUM($AC29:DV29))</f>
        <v>0</v>
      </c>
      <c r="DW54" s="254">
        <f>MAX(0,$F29-SUM($AC29:DW29))</f>
        <v>0</v>
      </c>
      <c r="DX54" s="254">
        <f>MAX(0,$F29-SUM($AC29:DX29))</f>
        <v>0</v>
      </c>
      <c r="DY54" s="254">
        <f>MAX(0,$F29-SUM($AC29:DY29))</f>
        <v>0</v>
      </c>
      <c r="DZ54" s="254">
        <f>MAX(0,$F29-SUM($AC29:DZ29))</f>
        <v>0</v>
      </c>
      <c r="EA54" s="254">
        <f>MAX(0,$F29-SUM($AC29:EA29))</f>
        <v>0</v>
      </c>
      <c r="EB54" s="254">
        <f>MAX(0,$F29-SUM($AC29:EB29))</f>
        <v>0</v>
      </c>
      <c r="EC54" s="254">
        <f>MAX(0,$F29-SUM($AC29:EC29))</f>
        <v>0</v>
      </c>
      <c r="ED54" s="254">
        <f>MAX(0,$F29-SUM($AC29:ED29))</f>
        <v>0</v>
      </c>
      <c r="EE54" s="254">
        <f>MAX(0,$F29-SUM($AC29:EE29))</f>
        <v>0</v>
      </c>
      <c r="EF54" s="254">
        <f>MAX(0,$F29-SUM($AC29:EF29))</f>
        <v>0</v>
      </c>
      <c r="EG54" s="254">
        <f>MAX(0,$F29-SUM($AC29:EG29))</f>
        <v>0</v>
      </c>
      <c r="EH54" s="254">
        <f>MAX(0,$F29-SUM($AC29:EH29))</f>
        <v>0</v>
      </c>
      <c r="EI54" s="254">
        <f>MAX(0,$F29-SUM($AC29:EI29))</f>
        <v>0</v>
      </c>
      <c r="EJ54" s="254">
        <f>MAX(0,$F29-SUM($AC29:EJ29))</f>
        <v>0</v>
      </c>
      <c r="EK54" s="254">
        <f>MAX(0,$F29-SUM($AC29:EK29))</f>
        <v>0</v>
      </c>
      <c r="EL54" s="254">
        <f>MAX(0,$F29-SUM($AC29:EL29))</f>
        <v>0</v>
      </c>
      <c r="EM54" s="254">
        <f>MAX(0,$F29-SUM($AC29:EM29))</f>
        <v>0</v>
      </c>
      <c r="EN54" s="254">
        <f>MAX(0,$F29-SUM($AC29:EN29))</f>
        <v>0</v>
      </c>
      <c r="EO54" s="254">
        <f>MAX(0,$F29-SUM($AC29:EO29))</f>
        <v>0</v>
      </c>
      <c r="EP54" s="254">
        <f>MAX(0,$F29-SUM($AC29:EP29))</f>
        <v>0</v>
      </c>
      <c r="EQ54" s="254">
        <f>MAX(0,$F29-SUM($AC29:EQ29))</f>
        <v>0</v>
      </c>
      <c r="ER54" s="254">
        <f>MAX(0,$F29-SUM($AC29:ER29))</f>
        <v>0</v>
      </c>
      <c r="ES54" s="254">
        <f>MAX(0,$F29-SUM($AC29:ES29))</f>
        <v>0</v>
      </c>
      <c r="ET54" s="254">
        <f>MAX(0,$F29-SUM($AC29:ET29))</f>
        <v>0</v>
      </c>
      <c r="EU54" s="254">
        <f>MAX(0,$F29-SUM($AC29:EU29))</f>
        <v>0</v>
      </c>
      <c r="EV54" s="254">
        <f>MAX(0,$F29-SUM($AC29:EV29))</f>
        <v>0</v>
      </c>
      <c r="EW54" s="254">
        <f>MAX(0,$F29-SUM($AC29:EW29))</f>
        <v>0</v>
      </c>
      <c r="EX54" s="254">
        <f>MAX(0,$F29-SUM($AC29:EX29))</f>
        <v>0</v>
      </c>
      <c r="EY54" s="254">
        <f>MAX(0,$F29-SUM($AC29:EY29))</f>
        <v>0</v>
      </c>
      <c r="EZ54" s="254">
        <f>MAX(0,$F29-SUM($AC29:EZ29))</f>
        <v>0</v>
      </c>
      <c r="FA54" s="254">
        <f>MAX(0,$F29-SUM($AC29:FA29))</f>
        <v>0</v>
      </c>
      <c r="FB54" s="254">
        <f>MAX(0,$F29-SUM($AC29:FB29))</f>
        <v>0</v>
      </c>
      <c r="FC54" s="254">
        <f>MAX(0,$F29-SUM($AC29:FC29))</f>
        <v>0</v>
      </c>
      <c r="FD54" s="254">
        <f>MAX(0,$F29-SUM($AC29:FD29))</f>
        <v>0</v>
      </c>
      <c r="FE54" s="254">
        <f>MAX(0,$F29-SUM($AC29:FE29))</f>
        <v>0</v>
      </c>
      <c r="FF54" s="254">
        <f>MAX(0,$F29-SUM($AC29:FF29))</f>
        <v>0</v>
      </c>
      <c r="FG54" s="254">
        <f>MAX(0,$F29-SUM($AC29:FG29))</f>
        <v>0</v>
      </c>
      <c r="FH54" s="254">
        <f>MAX(0,$F29-SUM($AC29:FH29))</f>
        <v>0</v>
      </c>
      <c r="FI54" s="254">
        <f>MAX(0,$F29-SUM($AC29:FI29))</f>
        <v>0</v>
      </c>
      <c r="FJ54" s="254">
        <f>MAX(0,$F29-SUM($AC29:FJ29))</f>
        <v>0</v>
      </c>
      <c r="FK54" s="254">
        <f>MAX(0,$F29-SUM($AC29:FK29))</f>
        <v>0</v>
      </c>
      <c r="FL54" s="254">
        <f>MAX(0,$F29-SUM($AC29:FL29))</f>
        <v>0</v>
      </c>
      <c r="FM54" s="254">
        <f>MAX(0,$F29-SUM($AC29:FM29))</f>
        <v>0</v>
      </c>
      <c r="FN54" s="254">
        <f>MAX(0,$F29-SUM($AC29:FN29))</f>
        <v>0</v>
      </c>
      <c r="FO54" s="254">
        <f>MAX(0,$F29-SUM($AC29:FO29))</f>
        <v>0</v>
      </c>
      <c r="FP54" s="254">
        <f>MAX(0,$F29-SUM($AC29:FP29))</f>
        <v>0</v>
      </c>
      <c r="FQ54" s="254">
        <f>MAX(0,$F29-SUM($AC29:FQ29))</f>
        <v>0</v>
      </c>
      <c r="FR54" s="254">
        <f>MAX(0,$F29-SUM($AC29:FR29))</f>
        <v>0</v>
      </c>
      <c r="FS54" s="254">
        <f>MAX(0,$F29-SUM($AC29:FS29))</f>
        <v>0</v>
      </c>
      <c r="FT54" s="254">
        <f>MAX(0,$F29-SUM($AC29:FT29))</f>
        <v>0</v>
      </c>
      <c r="FU54" s="254">
        <f>MAX(0,$F29-SUM($AC29:FU29))</f>
        <v>0</v>
      </c>
      <c r="FV54" s="254">
        <f>MAX(0,$F29-SUM($AC29:FV29))</f>
        <v>0</v>
      </c>
      <c r="FW54" s="254">
        <f>MAX(0,$F29-SUM($AC29:FW29))</f>
        <v>0</v>
      </c>
      <c r="FX54" s="254">
        <f>MAX(0,$F29-SUM($AC29:FX29))</f>
        <v>0</v>
      </c>
      <c r="FY54" s="254">
        <f>MAX(0,$F29-SUM($AC29:FY29))</f>
        <v>0</v>
      </c>
      <c r="FZ54" s="254">
        <f>MAX(0,$F29-SUM($AC29:FZ29))</f>
        <v>0</v>
      </c>
      <c r="GA54" s="254">
        <f>MAX(0,$F29-SUM($AC29:GA29))</f>
        <v>0</v>
      </c>
      <c r="GB54" s="254">
        <f>MAX(0,$F29-SUM($AC29:GB29))</f>
        <v>0</v>
      </c>
      <c r="GC54" s="254">
        <f>MAX(0,$F29-SUM($AC29:GC29))</f>
        <v>0</v>
      </c>
      <c r="GD54" s="254">
        <f>MAX(0,$F29-SUM($AC29:GD29))</f>
        <v>0</v>
      </c>
      <c r="GE54" s="254">
        <f>MAX(0,$F29-SUM($AC29:GE29))</f>
        <v>0</v>
      </c>
      <c r="GF54" s="254">
        <f>MAX(0,$F29-SUM($AC29:GF29))</f>
        <v>0</v>
      </c>
      <c r="GG54" s="254">
        <f>MAX(0,$F29-SUM($AC29:GG29))</f>
        <v>0</v>
      </c>
      <c r="GH54" s="254">
        <f>MAX(0,$F29-SUM($AC29:GH29))</f>
        <v>0</v>
      </c>
      <c r="GI54" s="254">
        <f>MAX(0,$F29-SUM($AC29:GI29))</f>
        <v>0</v>
      </c>
      <c r="GJ54" s="254">
        <f>MAX(0,$F29-SUM($AC29:GJ29))</f>
        <v>0</v>
      </c>
      <c r="GK54" s="254">
        <f>MAX(0,$F29-SUM($AC29:GK29))</f>
        <v>0</v>
      </c>
      <c r="GL54" s="254">
        <f>MAX(0,$F29-SUM($AC29:GL29))</f>
        <v>0</v>
      </c>
      <c r="GM54" s="254">
        <f>MAX(0,$F29-SUM($AC29:GM29))</f>
        <v>0</v>
      </c>
      <c r="GN54" s="254">
        <f>MAX(0,$F29-SUM($AC29:GN29))</f>
        <v>0</v>
      </c>
      <c r="GO54" s="254">
        <f>MAX(0,$F29-SUM($AC29:GO29))</f>
        <v>0</v>
      </c>
      <c r="GP54" s="254">
        <f>MAX(0,$F29-SUM($AC29:GP29))</f>
        <v>0</v>
      </c>
      <c r="GQ54" s="254">
        <f>MAX(0,$F29-SUM($AC29:GQ29))</f>
        <v>0</v>
      </c>
      <c r="GR54" s="254">
        <f>MAX(0,$F29-SUM($AC29:GR29))</f>
        <v>0</v>
      </c>
      <c r="GS54" s="254">
        <f>MAX(0,$F29-SUM($AC29:GS29))</f>
        <v>0</v>
      </c>
      <c r="GT54" s="254">
        <f>MAX(0,$F29-SUM($AC29:GT29))</f>
        <v>0</v>
      </c>
      <c r="GU54" s="254">
        <f>MAX(0,$F29-SUM($AC29:GU29))</f>
        <v>0</v>
      </c>
      <c r="GV54" s="254">
        <f>MAX(0,$F29-SUM($AC29:GV29))</f>
        <v>0</v>
      </c>
      <c r="GW54" s="254">
        <f>MAX(0,$F29-SUM($AC29:GW29))</f>
        <v>0</v>
      </c>
      <c r="GX54" s="254">
        <f>MAX(0,$F29-SUM($AC29:GX29))</f>
        <v>0</v>
      </c>
      <c r="GY54" s="254">
        <f>MAX(0,$F29-SUM($AC29:GY29))</f>
        <v>0</v>
      </c>
      <c r="GZ54" s="254">
        <f>MAX(0,$F29-SUM($AC29:GZ29))</f>
        <v>0</v>
      </c>
      <c r="HA54" s="254">
        <f>MAX(0,$F29-SUM($AC29:HA29))</f>
        <v>0</v>
      </c>
    </row>
    <row r="55" spans="3:209" hidden="1" x14ac:dyDescent="0.2">
      <c r="C55" s="257">
        <f t="shared" si="37"/>
        <v>14</v>
      </c>
      <c r="D55" s="253">
        <f t="shared" si="37"/>
        <v>0</v>
      </c>
      <c r="E55" s="241" t="str">
        <f t="shared" si="37"/>
        <v/>
      </c>
      <c r="F55" s="239">
        <f t="shared" si="37"/>
        <v>0</v>
      </c>
      <c r="G55" s="239"/>
      <c r="H55" s="278"/>
      <c r="I55" s="278"/>
      <c r="J55" s="278"/>
      <c r="K55" s="278"/>
      <c r="L55" s="278"/>
      <c r="N55" s="153">
        <f>MAX(0,$F30-SUM($M30:N30))</f>
        <v>0</v>
      </c>
      <c r="O55" s="153">
        <f>MAX(0,$F30-SUM($M30:O30))</f>
        <v>0</v>
      </c>
      <c r="P55" s="153">
        <f>MAX(0,$F30-SUM($M30:P30))</f>
        <v>0</v>
      </c>
      <c r="Q55" s="153">
        <f>MAX(0,$F30-SUM($M30:Q30))</f>
        <v>0</v>
      </c>
      <c r="R55" s="153">
        <f>MAX(0,$F30-SUM($M30:R30))</f>
        <v>0</v>
      </c>
      <c r="S55" s="153">
        <f>MAX(0,$F30-SUM($M30:S30))</f>
        <v>0</v>
      </c>
      <c r="T55" s="153">
        <f>MAX(0,$F30-SUM($M30:T30))</f>
        <v>0</v>
      </c>
      <c r="U55" s="153">
        <f>MAX(0,$F30-SUM($M30:U30))</f>
        <v>0</v>
      </c>
      <c r="V55" s="153">
        <f>MAX(0,$F30-SUM($M30:V30))</f>
        <v>0</v>
      </c>
      <c r="W55" s="153">
        <f>MAX(0,$F30-SUM($M30:W30))</f>
        <v>0</v>
      </c>
      <c r="X55" s="153">
        <f>MAX(0,$F30-SUM($M30:X30))</f>
        <v>0</v>
      </c>
      <c r="Y55" s="153">
        <f>MAX(0,$F30-SUM($M30:Y30))</f>
        <v>0</v>
      </c>
      <c r="Z55" s="153">
        <f>MAX(0,$F30-SUM($M30:Z30))</f>
        <v>0</v>
      </c>
      <c r="AA55" s="153">
        <f>MAX(0,$F30-SUM($M30:AA30))</f>
        <v>0</v>
      </c>
      <c r="AB55" s="153">
        <f>MAX(0,$F30-SUM($M30:AB30))</f>
        <v>0</v>
      </c>
      <c r="AD55" s="254">
        <f>MAX(0,$F30-SUM($AC30:AD30))</f>
        <v>0</v>
      </c>
      <c r="AE55" s="254">
        <f>MAX(0,$F30-SUM($AC30:AE30))</f>
        <v>0</v>
      </c>
      <c r="AF55" s="254">
        <f>MAX(0,$F30-SUM($AC30:AF30))</f>
        <v>0</v>
      </c>
      <c r="AG55" s="254">
        <f>MAX(0,$F30-SUM($AC30:AG30))</f>
        <v>0</v>
      </c>
      <c r="AH55" s="254">
        <f>MAX(0,$F30-SUM($AC30:AH30))</f>
        <v>0</v>
      </c>
      <c r="AI55" s="254">
        <f>MAX(0,$F30-SUM($AC30:AI30))</f>
        <v>0</v>
      </c>
      <c r="AJ55" s="254">
        <f>MAX(0,$F30-SUM($AC30:AJ30))</f>
        <v>0</v>
      </c>
      <c r="AK55" s="254">
        <f>MAX(0,$F30-SUM($AC30:AK30))</f>
        <v>0</v>
      </c>
      <c r="AL55" s="254">
        <f>MAX(0,$F30-SUM($AC30:AL30))</f>
        <v>0</v>
      </c>
      <c r="AM55" s="254">
        <f>MAX(0,$F30-SUM($AC30:AM30))</f>
        <v>0</v>
      </c>
      <c r="AN55" s="254">
        <f>MAX(0,$F30-SUM($AC30:AN30))</f>
        <v>0</v>
      </c>
      <c r="AO55" s="254">
        <f>MAX(0,$F30-SUM($AC30:AO30))</f>
        <v>0</v>
      </c>
      <c r="AP55" s="254">
        <f>MAX(0,$F30-SUM($AC30:AP30))</f>
        <v>0</v>
      </c>
      <c r="AQ55" s="254">
        <f>MAX(0,$F30-SUM($AC30:AQ30))</f>
        <v>0</v>
      </c>
      <c r="AR55" s="254">
        <f>MAX(0,$F30-SUM($AC30:AR30))</f>
        <v>0</v>
      </c>
      <c r="AS55" s="254">
        <f>MAX(0,$F30-SUM($AC30:AS30))</f>
        <v>0</v>
      </c>
      <c r="AT55" s="254">
        <f>MAX(0,$F30-SUM($AC30:AT30))</f>
        <v>0</v>
      </c>
      <c r="AU55" s="254">
        <f>MAX(0,$F30-SUM($AC30:AU30))</f>
        <v>0</v>
      </c>
      <c r="AV55" s="254">
        <f>MAX(0,$F30-SUM($AC30:AV30))</f>
        <v>0</v>
      </c>
      <c r="AW55" s="254">
        <f>MAX(0,$F30-SUM($AC30:AW30))</f>
        <v>0</v>
      </c>
      <c r="AX55" s="254">
        <f>MAX(0,$F30-SUM($AC30:AX30))</f>
        <v>0</v>
      </c>
      <c r="AY55" s="254">
        <f>MAX(0,$F30-SUM($AC30:AY30))</f>
        <v>0</v>
      </c>
      <c r="AZ55" s="254">
        <f>MAX(0,$F30-SUM($AC30:AZ30))</f>
        <v>0</v>
      </c>
      <c r="BA55" s="254">
        <f>MAX(0,$F30-SUM($AC30:BA30))</f>
        <v>0</v>
      </c>
      <c r="BB55" s="254">
        <f>MAX(0,$F30-SUM($AC30:BB30))</f>
        <v>0</v>
      </c>
      <c r="BC55" s="254">
        <f>MAX(0,$F30-SUM($AC30:BC30))</f>
        <v>0</v>
      </c>
      <c r="BD55" s="254">
        <f>MAX(0,$F30-SUM($AC30:BD30))</f>
        <v>0</v>
      </c>
      <c r="BE55" s="254">
        <f>MAX(0,$F30-SUM($AC30:BE30))</f>
        <v>0</v>
      </c>
      <c r="BF55" s="254">
        <f>MAX(0,$F30-SUM($AC30:BF30))</f>
        <v>0</v>
      </c>
      <c r="BG55" s="254">
        <f>MAX(0,$F30-SUM($AC30:BG30))</f>
        <v>0</v>
      </c>
      <c r="BH55" s="254">
        <f>MAX(0,$F30-SUM($AC30:BH30))</f>
        <v>0</v>
      </c>
      <c r="BI55" s="254">
        <f>MAX(0,$F30-SUM($AC30:BI30))</f>
        <v>0</v>
      </c>
      <c r="BJ55" s="254">
        <f>MAX(0,$F30-SUM($AC30:BJ30))</f>
        <v>0</v>
      </c>
      <c r="BK55" s="254">
        <f>MAX(0,$F30-SUM($AC30:BK30))</f>
        <v>0</v>
      </c>
      <c r="BL55" s="254">
        <f>MAX(0,$F30-SUM($AC30:BL30))</f>
        <v>0</v>
      </c>
      <c r="BM55" s="254">
        <f>MAX(0,$F30-SUM($AC30:BM30))</f>
        <v>0</v>
      </c>
      <c r="BN55" s="254">
        <f>MAX(0,$F30-SUM($AC30:BN30))</f>
        <v>0</v>
      </c>
      <c r="BO55" s="254">
        <f>MAX(0,$F30-SUM($AC30:BO30))</f>
        <v>0</v>
      </c>
      <c r="BP55" s="254">
        <f>MAX(0,$F30-SUM($AC30:BP30))</f>
        <v>0</v>
      </c>
      <c r="BQ55" s="254">
        <f>MAX(0,$F30-SUM($AC30:BQ30))</f>
        <v>0</v>
      </c>
      <c r="BR55" s="254">
        <f>MAX(0,$F30-SUM($AC30:BR30))</f>
        <v>0</v>
      </c>
      <c r="BS55" s="254">
        <f>MAX(0,$F30-SUM($AC30:BS30))</f>
        <v>0</v>
      </c>
      <c r="BT55" s="254">
        <f>MAX(0,$F30-SUM($AC30:BT30))</f>
        <v>0</v>
      </c>
      <c r="BU55" s="254">
        <f>MAX(0,$F30-SUM($AC30:BU30))</f>
        <v>0</v>
      </c>
      <c r="BV55" s="254">
        <f>MAX(0,$F30-SUM($AC30:BV30))</f>
        <v>0</v>
      </c>
      <c r="BW55" s="254">
        <f>MAX(0,$F30-SUM($AC30:BW30))</f>
        <v>0</v>
      </c>
      <c r="BX55" s="254">
        <f>MAX(0,$F30-SUM($AC30:BX30))</f>
        <v>0</v>
      </c>
      <c r="BY55" s="254">
        <f>MAX(0,$F30-SUM($AC30:BY30))</f>
        <v>0</v>
      </c>
      <c r="BZ55" s="254">
        <f>MAX(0,$F30-SUM($AC30:BZ30))</f>
        <v>0</v>
      </c>
      <c r="CA55" s="254">
        <f>MAX(0,$F30-SUM($AC30:CA30))</f>
        <v>0</v>
      </c>
      <c r="CB55" s="254">
        <f>MAX(0,$F30-SUM($AC30:CB30))</f>
        <v>0</v>
      </c>
      <c r="CC55" s="254">
        <f>MAX(0,$F30-SUM($AC30:CC30))</f>
        <v>0</v>
      </c>
      <c r="CD55" s="254">
        <f>MAX(0,$F30-SUM($AC30:CD30))</f>
        <v>0</v>
      </c>
      <c r="CE55" s="254">
        <f>MAX(0,$F30-SUM($AC30:CE30))</f>
        <v>0</v>
      </c>
      <c r="CF55" s="254">
        <f>MAX(0,$F30-SUM($AC30:CF30))</f>
        <v>0</v>
      </c>
      <c r="CG55" s="254">
        <f>MAX(0,$F30-SUM($AC30:CG30))</f>
        <v>0</v>
      </c>
      <c r="CH55" s="254">
        <f>MAX(0,$F30-SUM($AC30:CH30))</f>
        <v>0</v>
      </c>
      <c r="CI55" s="254">
        <f>MAX(0,$F30-SUM($AC30:CI30))</f>
        <v>0</v>
      </c>
      <c r="CJ55" s="254">
        <f>MAX(0,$F30-SUM($AC30:CJ30))</f>
        <v>0</v>
      </c>
      <c r="CK55" s="254">
        <f>MAX(0,$F30-SUM($AC30:CK30))</f>
        <v>0</v>
      </c>
      <c r="CL55" s="254">
        <f>MAX(0,$F30-SUM($AC30:CL30))</f>
        <v>0</v>
      </c>
      <c r="CM55" s="254">
        <f>MAX(0,$F30-SUM($AC30:CM30))</f>
        <v>0</v>
      </c>
      <c r="CN55" s="254">
        <f>MAX(0,$F30-SUM($AC30:CN30))</f>
        <v>0</v>
      </c>
      <c r="CO55" s="254">
        <f>MAX(0,$F30-SUM($AC30:CO30))</f>
        <v>0</v>
      </c>
      <c r="CP55" s="254">
        <f>MAX(0,$F30-SUM($AC30:CP30))</f>
        <v>0</v>
      </c>
      <c r="CQ55" s="254">
        <f>MAX(0,$F30-SUM($AC30:CQ30))</f>
        <v>0</v>
      </c>
      <c r="CR55" s="254">
        <f>MAX(0,$F30-SUM($AC30:CR30))</f>
        <v>0</v>
      </c>
      <c r="CS55" s="254">
        <f>MAX(0,$F30-SUM($AC30:CS30))</f>
        <v>0</v>
      </c>
      <c r="CT55" s="254">
        <f>MAX(0,$F30-SUM($AC30:CT30))</f>
        <v>0</v>
      </c>
      <c r="CU55" s="254">
        <f>MAX(0,$F30-SUM($AC30:CU30))</f>
        <v>0</v>
      </c>
      <c r="CV55" s="254">
        <f>MAX(0,$F30-SUM($AC30:CV30))</f>
        <v>0</v>
      </c>
      <c r="CW55" s="254">
        <f>MAX(0,$F30-SUM($AC30:CW30))</f>
        <v>0</v>
      </c>
      <c r="CX55" s="254">
        <f>MAX(0,$F30-SUM($AC30:CX30))</f>
        <v>0</v>
      </c>
      <c r="CY55" s="254">
        <f>MAX(0,$F30-SUM($AC30:CY30))</f>
        <v>0</v>
      </c>
      <c r="CZ55" s="254">
        <f>MAX(0,$F30-SUM($AC30:CZ30))</f>
        <v>0</v>
      </c>
      <c r="DA55" s="254">
        <f>MAX(0,$F30-SUM($AC30:DA30))</f>
        <v>0</v>
      </c>
      <c r="DB55" s="254">
        <f>MAX(0,$F30-SUM($AC30:DB30))</f>
        <v>0</v>
      </c>
      <c r="DC55" s="254">
        <f>MAX(0,$F30-SUM($AC30:DC30))</f>
        <v>0</v>
      </c>
      <c r="DD55" s="254">
        <f>MAX(0,$F30-SUM($AC30:DD30))</f>
        <v>0</v>
      </c>
      <c r="DE55" s="254">
        <f>MAX(0,$F30-SUM($AC30:DE30))</f>
        <v>0</v>
      </c>
      <c r="DF55" s="254">
        <f>MAX(0,$F30-SUM($AC30:DF30))</f>
        <v>0</v>
      </c>
      <c r="DG55" s="254">
        <f>MAX(0,$F30-SUM($AC30:DG30))</f>
        <v>0</v>
      </c>
      <c r="DH55" s="254">
        <f>MAX(0,$F30-SUM($AC30:DH30))</f>
        <v>0</v>
      </c>
      <c r="DI55" s="254">
        <f>MAX(0,$F30-SUM($AC30:DI30))</f>
        <v>0</v>
      </c>
      <c r="DJ55" s="254">
        <f>MAX(0,$F30-SUM($AC30:DJ30))</f>
        <v>0</v>
      </c>
      <c r="DK55" s="254">
        <f>MAX(0,$F30-SUM($AC30:DK30))</f>
        <v>0</v>
      </c>
      <c r="DL55" s="254">
        <f>MAX(0,$F30-SUM($AC30:DL30))</f>
        <v>0</v>
      </c>
      <c r="DM55" s="254">
        <f>MAX(0,$F30-SUM($AC30:DM30))</f>
        <v>0</v>
      </c>
      <c r="DN55" s="254">
        <f>MAX(0,$F30-SUM($AC30:DN30))</f>
        <v>0</v>
      </c>
      <c r="DO55" s="254">
        <f>MAX(0,$F30-SUM($AC30:DO30))</f>
        <v>0</v>
      </c>
      <c r="DP55" s="254">
        <f>MAX(0,$F30-SUM($AC30:DP30))</f>
        <v>0</v>
      </c>
      <c r="DQ55" s="254">
        <f>MAX(0,$F30-SUM($AC30:DQ30))</f>
        <v>0</v>
      </c>
      <c r="DR55" s="254">
        <f>MAX(0,$F30-SUM($AC30:DR30))</f>
        <v>0</v>
      </c>
      <c r="DS55" s="254">
        <f>MAX(0,$F30-SUM($AC30:DS30))</f>
        <v>0</v>
      </c>
      <c r="DT55" s="254">
        <f>MAX(0,$F30-SUM($AC30:DT30))</f>
        <v>0</v>
      </c>
      <c r="DU55" s="254">
        <f>MAX(0,$F30-SUM($AC30:DU30))</f>
        <v>0</v>
      </c>
      <c r="DV55" s="254">
        <f>MAX(0,$F30-SUM($AC30:DV30))</f>
        <v>0</v>
      </c>
      <c r="DW55" s="254">
        <f>MAX(0,$F30-SUM($AC30:DW30))</f>
        <v>0</v>
      </c>
      <c r="DX55" s="254">
        <f>MAX(0,$F30-SUM($AC30:DX30))</f>
        <v>0</v>
      </c>
      <c r="DY55" s="254">
        <f>MAX(0,$F30-SUM($AC30:DY30))</f>
        <v>0</v>
      </c>
      <c r="DZ55" s="254">
        <f>MAX(0,$F30-SUM($AC30:DZ30))</f>
        <v>0</v>
      </c>
      <c r="EA55" s="254">
        <f>MAX(0,$F30-SUM($AC30:EA30))</f>
        <v>0</v>
      </c>
      <c r="EB55" s="254">
        <f>MAX(0,$F30-SUM($AC30:EB30))</f>
        <v>0</v>
      </c>
      <c r="EC55" s="254">
        <f>MAX(0,$F30-SUM($AC30:EC30))</f>
        <v>0</v>
      </c>
      <c r="ED55" s="254">
        <f>MAX(0,$F30-SUM($AC30:ED30))</f>
        <v>0</v>
      </c>
      <c r="EE55" s="254">
        <f>MAX(0,$F30-SUM($AC30:EE30))</f>
        <v>0</v>
      </c>
      <c r="EF55" s="254">
        <f>MAX(0,$F30-SUM($AC30:EF30))</f>
        <v>0</v>
      </c>
      <c r="EG55" s="254">
        <f>MAX(0,$F30-SUM($AC30:EG30))</f>
        <v>0</v>
      </c>
      <c r="EH55" s="254">
        <f>MAX(0,$F30-SUM($AC30:EH30))</f>
        <v>0</v>
      </c>
      <c r="EI55" s="254">
        <f>MAX(0,$F30-SUM($AC30:EI30))</f>
        <v>0</v>
      </c>
      <c r="EJ55" s="254">
        <f>MAX(0,$F30-SUM($AC30:EJ30))</f>
        <v>0</v>
      </c>
      <c r="EK55" s="254">
        <f>MAX(0,$F30-SUM($AC30:EK30))</f>
        <v>0</v>
      </c>
      <c r="EL55" s="254">
        <f>MAX(0,$F30-SUM($AC30:EL30))</f>
        <v>0</v>
      </c>
      <c r="EM55" s="254">
        <f>MAX(0,$F30-SUM($AC30:EM30))</f>
        <v>0</v>
      </c>
      <c r="EN55" s="254">
        <f>MAX(0,$F30-SUM($AC30:EN30))</f>
        <v>0</v>
      </c>
      <c r="EO55" s="254">
        <f>MAX(0,$F30-SUM($AC30:EO30))</f>
        <v>0</v>
      </c>
      <c r="EP55" s="254">
        <f>MAX(0,$F30-SUM($AC30:EP30))</f>
        <v>0</v>
      </c>
      <c r="EQ55" s="254">
        <f>MAX(0,$F30-SUM($AC30:EQ30))</f>
        <v>0</v>
      </c>
      <c r="ER55" s="254">
        <f>MAX(0,$F30-SUM($AC30:ER30))</f>
        <v>0</v>
      </c>
      <c r="ES55" s="254">
        <f>MAX(0,$F30-SUM($AC30:ES30))</f>
        <v>0</v>
      </c>
      <c r="ET55" s="254">
        <f>MAX(0,$F30-SUM($AC30:ET30))</f>
        <v>0</v>
      </c>
      <c r="EU55" s="254">
        <f>MAX(0,$F30-SUM($AC30:EU30))</f>
        <v>0</v>
      </c>
      <c r="EV55" s="254">
        <f>MAX(0,$F30-SUM($AC30:EV30))</f>
        <v>0</v>
      </c>
      <c r="EW55" s="254">
        <f>MAX(0,$F30-SUM($AC30:EW30))</f>
        <v>0</v>
      </c>
      <c r="EX55" s="254">
        <f>MAX(0,$F30-SUM($AC30:EX30))</f>
        <v>0</v>
      </c>
      <c r="EY55" s="254">
        <f>MAX(0,$F30-SUM($AC30:EY30))</f>
        <v>0</v>
      </c>
      <c r="EZ55" s="254">
        <f>MAX(0,$F30-SUM($AC30:EZ30))</f>
        <v>0</v>
      </c>
      <c r="FA55" s="254">
        <f>MAX(0,$F30-SUM($AC30:FA30))</f>
        <v>0</v>
      </c>
      <c r="FB55" s="254">
        <f>MAX(0,$F30-SUM($AC30:FB30))</f>
        <v>0</v>
      </c>
      <c r="FC55" s="254">
        <f>MAX(0,$F30-SUM($AC30:FC30))</f>
        <v>0</v>
      </c>
      <c r="FD55" s="254">
        <f>MAX(0,$F30-SUM($AC30:FD30))</f>
        <v>0</v>
      </c>
      <c r="FE55" s="254">
        <f>MAX(0,$F30-SUM($AC30:FE30))</f>
        <v>0</v>
      </c>
      <c r="FF55" s="254">
        <f>MAX(0,$F30-SUM($AC30:FF30))</f>
        <v>0</v>
      </c>
      <c r="FG55" s="254">
        <f>MAX(0,$F30-SUM($AC30:FG30))</f>
        <v>0</v>
      </c>
      <c r="FH55" s="254">
        <f>MAX(0,$F30-SUM($AC30:FH30))</f>
        <v>0</v>
      </c>
      <c r="FI55" s="254">
        <f>MAX(0,$F30-SUM($AC30:FI30))</f>
        <v>0</v>
      </c>
      <c r="FJ55" s="254">
        <f>MAX(0,$F30-SUM($AC30:FJ30))</f>
        <v>0</v>
      </c>
      <c r="FK55" s="254">
        <f>MAX(0,$F30-SUM($AC30:FK30))</f>
        <v>0</v>
      </c>
      <c r="FL55" s="254">
        <f>MAX(0,$F30-SUM($AC30:FL30))</f>
        <v>0</v>
      </c>
      <c r="FM55" s="254">
        <f>MAX(0,$F30-SUM($AC30:FM30))</f>
        <v>0</v>
      </c>
      <c r="FN55" s="254">
        <f>MAX(0,$F30-SUM($AC30:FN30))</f>
        <v>0</v>
      </c>
      <c r="FO55" s="254">
        <f>MAX(0,$F30-SUM($AC30:FO30))</f>
        <v>0</v>
      </c>
      <c r="FP55" s="254">
        <f>MAX(0,$F30-SUM($AC30:FP30))</f>
        <v>0</v>
      </c>
      <c r="FQ55" s="254">
        <f>MAX(0,$F30-SUM($AC30:FQ30))</f>
        <v>0</v>
      </c>
      <c r="FR55" s="254">
        <f>MAX(0,$F30-SUM($AC30:FR30))</f>
        <v>0</v>
      </c>
      <c r="FS55" s="254">
        <f>MAX(0,$F30-SUM($AC30:FS30))</f>
        <v>0</v>
      </c>
      <c r="FT55" s="254">
        <f>MAX(0,$F30-SUM($AC30:FT30))</f>
        <v>0</v>
      </c>
      <c r="FU55" s="254">
        <f>MAX(0,$F30-SUM($AC30:FU30))</f>
        <v>0</v>
      </c>
      <c r="FV55" s="254">
        <f>MAX(0,$F30-SUM($AC30:FV30))</f>
        <v>0</v>
      </c>
      <c r="FW55" s="254">
        <f>MAX(0,$F30-SUM($AC30:FW30))</f>
        <v>0</v>
      </c>
      <c r="FX55" s="254">
        <f>MAX(0,$F30-SUM($AC30:FX30))</f>
        <v>0</v>
      </c>
      <c r="FY55" s="254">
        <f>MAX(0,$F30-SUM($AC30:FY30))</f>
        <v>0</v>
      </c>
      <c r="FZ55" s="254">
        <f>MAX(0,$F30-SUM($AC30:FZ30))</f>
        <v>0</v>
      </c>
      <c r="GA55" s="254">
        <f>MAX(0,$F30-SUM($AC30:GA30))</f>
        <v>0</v>
      </c>
      <c r="GB55" s="254">
        <f>MAX(0,$F30-SUM($AC30:GB30))</f>
        <v>0</v>
      </c>
      <c r="GC55" s="254">
        <f>MAX(0,$F30-SUM($AC30:GC30))</f>
        <v>0</v>
      </c>
      <c r="GD55" s="254">
        <f>MAX(0,$F30-SUM($AC30:GD30))</f>
        <v>0</v>
      </c>
      <c r="GE55" s="254">
        <f>MAX(0,$F30-SUM($AC30:GE30))</f>
        <v>0</v>
      </c>
      <c r="GF55" s="254">
        <f>MAX(0,$F30-SUM($AC30:GF30))</f>
        <v>0</v>
      </c>
      <c r="GG55" s="254">
        <f>MAX(0,$F30-SUM($AC30:GG30))</f>
        <v>0</v>
      </c>
      <c r="GH55" s="254">
        <f>MAX(0,$F30-SUM($AC30:GH30))</f>
        <v>0</v>
      </c>
      <c r="GI55" s="254">
        <f>MAX(0,$F30-SUM($AC30:GI30))</f>
        <v>0</v>
      </c>
      <c r="GJ55" s="254">
        <f>MAX(0,$F30-SUM($AC30:GJ30))</f>
        <v>0</v>
      </c>
      <c r="GK55" s="254">
        <f>MAX(0,$F30-SUM($AC30:GK30))</f>
        <v>0</v>
      </c>
      <c r="GL55" s="254">
        <f>MAX(0,$F30-SUM($AC30:GL30))</f>
        <v>0</v>
      </c>
      <c r="GM55" s="254">
        <f>MAX(0,$F30-SUM($AC30:GM30))</f>
        <v>0</v>
      </c>
      <c r="GN55" s="254">
        <f>MAX(0,$F30-SUM($AC30:GN30))</f>
        <v>0</v>
      </c>
      <c r="GO55" s="254">
        <f>MAX(0,$F30-SUM($AC30:GO30))</f>
        <v>0</v>
      </c>
      <c r="GP55" s="254">
        <f>MAX(0,$F30-SUM($AC30:GP30))</f>
        <v>0</v>
      </c>
      <c r="GQ55" s="254">
        <f>MAX(0,$F30-SUM($AC30:GQ30))</f>
        <v>0</v>
      </c>
      <c r="GR55" s="254">
        <f>MAX(0,$F30-SUM($AC30:GR30))</f>
        <v>0</v>
      </c>
      <c r="GS55" s="254">
        <f>MAX(0,$F30-SUM($AC30:GS30))</f>
        <v>0</v>
      </c>
      <c r="GT55" s="254">
        <f>MAX(0,$F30-SUM($AC30:GT30))</f>
        <v>0</v>
      </c>
      <c r="GU55" s="254">
        <f>MAX(0,$F30-SUM($AC30:GU30))</f>
        <v>0</v>
      </c>
      <c r="GV55" s="254">
        <f>MAX(0,$F30-SUM($AC30:GV30))</f>
        <v>0</v>
      </c>
      <c r="GW55" s="254">
        <f>MAX(0,$F30-SUM($AC30:GW30))</f>
        <v>0</v>
      </c>
      <c r="GX55" s="254">
        <f>MAX(0,$F30-SUM($AC30:GX30))</f>
        <v>0</v>
      </c>
      <c r="GY55" s="254">
        <f>MAX(0,$F30-SUM($AC30:GY30))</f>
        <v>0</v>
      </c>
      <c r="GZ55" s="254">
        <f>MAX(0,$F30-SUM($AC30:GZ30))</f>
        <v>0</v>
      </c>
      <c r="HA55" s="254">
        <f>MAX(0,$F30-SUM($AC30:HA30))</f>
        <v>0</v>
      </c>
    </row>
    <row r="56" spans="3:209" hidden="1" x14ac:dyDescent="0.2">
      <c r="C56" s="257">
        <f t="shared" si="37"/>
        <v>15</v>
      </c>
      <c r="D56" s="253">
        <f t="shared" si="37"/>
        <v>0</v>
      </c>
      <c r="E56" s="241" t="str">
        <f t="shared" si="37"/>
        <v/>
      </c>
      <c r="F56" s="239">
        <f t="shared" si="37"/>
        <v>0</v>
      </c>
      <c r="G56" s="239"/>
      <c r="H56" s="278"/>
      <c r="I56" s="278"/>
      <c r="J56" s="278"/>
      <c r="K56" s="278"/>
      <c r="L56" s="278"/>
      <c r="N56" s="153">
        <f>MAX(0,$F31-SUM($M31:N31))</f>
        <v>0</v>
      </c>
      <c r="O56" s="153">
        <f>MAX(0,$F31-SUM($M31:O31))</f>
        <v>0</v>
      </c>
      <c r="P56" s="153">
        <f>MAX(0,$F31-SUM($M31:P31))</f>
        <v>0</v>
      </c>
      <c r="Q56" s="153">
        <f>MAX(0,$F31-SUM($M31:Q31))</f>
        <v>0</v>
      </c>
      <c r="R56" s="153">
        <f>MAX(0,$F31-SUM($M31:R31))</f>
        <v>0</v>
      </c>
      <c r="S56" s="153">
        <f>MAX(0,$F31-SUM($M31:S31))</f>
        <v>0</v>
      </c>
      <c r="T56" s="153">
        <f>MAX(0,$F31-SUM($M31:T31))</f>
        <v>0</v>
      </c>
      <c r="U56" s="153">
        <f>MAX(0,$F31-SUM($M31:U31))</f>
        <v>0</v>
      </c>
      <c r="V56" s="153">
        <f>MAX(0,$F31-SUM($M31:V31))</f>
        <v>0</v>
      </c>
      <c r="W56" s="153">
        <f>MAX(0,$F31-SUM($M31:W31))</f>
        <v>0</v>
      </c>
      <c r="X56" s="153">
        <f>MAX(0,$F31-SUM($M31:X31))</f>
        <v>0</v>
      </c>
      <c r="Y56" s="153">
        <f>MAX(0,$F31-SUM($M31:Y31))</f>
        <v>0</v>
      </c>
      <c r="Z56" s="153">
        <f>MAX(0,$F31-SUM($M31:Z31))</f>
        <v>0</v>
      </c>
      <c r="AA56" s="153">
        <f>MAX(0,$F31-SUM($M31:AA31))</f>
        <v>0</v>
      </c>
      <c r="AB56" s="153">
        <f>MAX(0,$F31-SUM($M31:AB31))</f>
        <v>0</v>
      </c>
      <c r="AD56" s="254">
        <f>MAX(0,$F31-SUM($AC31:AD31))</f>
        <v>0</v>
      </c>
      <c r="AE56" s="254">
        <f>MAX(0,$F31-SUM($AC31:AE31))</f>
        <v>0</v>
      </c>
      <c r="AF56" s="254">
        <f>MAX(0,$F31-SUM($AC31:AF31))</f>
        <v>0</v>
      </c>
      <c r="AG56" s="254">
        <f>MAX(0,$F31-SUM($AC31:AG31))</f>
        <v>0</v>
      </c>
      <c r="AH56" s="254">
        <f>MAX(0,$F31-SUM($AC31:AH31))</f>
        <v>0</v>
      </c>
      <c r="AI56" s="254">
        <f>MAX(0,$F31-SUM($AC31:AI31))</f>
        <v>0</v>
      </c>
      <c r="AJ56" s="254">
        <f>MAX(0,$F31-SUM($AC31:AJ31))</f>
        <v>0</v>
      </c>
      <c r="AK56" s="254">
        <f>MAX(0,$F31-SUM($AC31:AK31))</f>
        <v>0</v>
      </c>
      <c r="AL56" s="254">
        <f>MAX(0,$F31-SUM($AC31:AL31))</f>
        <v>0</v>
      </c>
      <c r="AM56" s="254">
        <f>MAX(0,$F31-SUM($AC31:AM31))</f>
        <v>0</v>
      </c>
      <c r="AN56" s="254">
        <f>MAX(0,$F31-SUM($AC31:AN31))</f>
        <v>0</v>
      </c>
      <c r="AO56" s="254">
        <f>MAX(0,$F31-SUM($AC31:AO31))</f>
        <v>0</v>
      </c>
      <c r="AP56" s="254">
        <f>MAX(0,$F31-SUM($AC31:AP31))</f>
        <v>0</v>
      </c>
      <c r="AQ56" s="254">
        <f>MAX(0,$F31-SUM($AC31:AQ31))</f>
        <v>0</v>
      </c>
      <c r="AR56" s="254">
        <f>MAX(0,$F31-SUM($AC31:AR31))</f>
        <v>0</v>
      </c>
      <c r="AS56" s="254">
        <f>MAX(0,$F31-SUM($AC31:AS31))</f>
        <v>0</v>
      </c>
      <c r="AT56" s="254">
        <f>MAX(0,$F31-SUM($AC31:AT31))</f>
        <v>0</v>
      </c>
      <c r="AU56" s="254">
        <f>MAX(0,$F31-SUM($AC31:AU31))</f>
        <v>0</v>
      </c>
      <c r="AV56" s="254">
        <f>MAX(0,$F31-SUM($AC31:AV31))</f>
        <v>0</v>
      </c>
      <c r="AW56" s="254">
        <f>MAX(0,$F31-SUM($AC31:AW31))</f>
        <v>0</v>
      </c>
      <c r="AX56" s="254">
        <f>MAX(0,$F31-SUM($AC31:AX31))</f>
        <v>0</v>
      </c>
      <c r="AY56" s="254">
        <f>MAX(0,$F31-SUM($AC31:AY31))</f>
        <v>0</v>
      </c>
      <c r="AZ56" s="254">
        <f>MAX(0,$F31-SUM($AC31:AZ31))</f>
        <v>0</v>
      </c>
      <c r="BA56" s="254">
        <f>MAX(0,$F31-SUM($AC31:BA31))</f>
        <v>0</v>
      </c>
      <c r="BB56" s="254">
        <f>MAX(0,$F31-SUM($AC31:BB31))</f>
        <v>0</v>
      </c>
      <c r="BC56" s="254">
        <f>MAX(0,$F31-SUM($AC31:BC31))</f>
        <v>0</v>
      </c>
      <c r="BD56" s="254">
        <f>MAX(0,$F31-SUM($AC31:BD31))</f>
        <v>0</v>
      </c>
      <c r="BE56" s="254">
        <f>MAX(0,$F31-SUM($AC31:BE31))</f>
        <v>0</v>
      </c>
      <c r="BF56" s="254">
        <f>MAX(0,$F31-SUM($AC31:BF31))</f>
        <v>0</v>
      </c>
      <c r="BG56" s="254">
        <f>MAX(0,$F31-SUM($AC31:BG31))</f>
        <v>0</v>
      </c>
      <c r="BH56" s="254">
        <f>MAX(0,$F31-SUM($AC31:BH31))</f>
        <v>0</v>
      </c>
      <c r="BI56" s="254">
        <f>MAX(0,$F31-SUM($AC31:BI31))</f>
        <v>0</v>
      </c>
      <c r="BJ56" s="254">
        <f>MAX(0,$F31-SUM($AC31:BJ31))</f>
        <v>0</v>
      </c>
      <c r="BK56" s="254">
        <f>MAX(0,$F31-SUM($AC31:BK31))</f>
        <v>0</v>
      </c>
      <c r="BL56" s="254">
        <f>MAX(0,$F31-SUM($AC31:BL31))</f>
        <v>0</v>
      </c>
      <c r="BM56" s="254">
        <f>MAX(0,$F31-SUM($AC31:BM31))</f>
        <v>0</v>
      </c>
      <c r="BN56" s="254">
        <f>MAX(0,$F31-SUM($AC31:BN31))</f>
        <v>0</v>
      </c>
      <c r="BO56" s="254">
        <f>MAX(0,$F31-SUM($AC31:BO31))</f>
        <v>0</v>
      </c>
      <c r="BP56" s="254">
        <f>MAX(0,$F31-SUM($AC31:BP31))</f>
        <v>0</v>
      </c>
      <c r="BQ56" s="254">
        <f>MAX(0,$F31-SUM($AC31:BQ31))</f>
        <v>0</v>
      </c>
      <c r="BR56" s="254">
        <f>MAX(0,$F31-SUM($AC31:BR31))</f>
        <v>0</v>
      </c>
      <c r="BS56" s="254">
        <f>MAX(0,$F31-SUM($AC31:BS31))</f>
        <v>0</v>
      </c>
      <c r="BT56" s="254">
        <f>MAX(0,$F31-SUM($AC31:BT31))</f>
        <v>0</v>
      </c>
      <c r="BU56" s="254">
        <f>MAX(0,$F31-SUM($AC31:BU31))</f>
        <v>0</v>
      </c>
      <c r="BV56" s="254">
        <f>MAX(0,$F31-SUM($AC31:BV31))</f>
        <v>0</v>
      </c>
      <c r="BW56" s="254">
        <f>MAX(0,$F31-SUM($AC31:BW31))</f>
        <v>0</v>
      </c>
      <c r="BX56" s="254">
        <f>MAX(0,$F31-SUM($AC31:BX31))</f>
        <v>0</v>
      </c>
      <c r="BY56" s="254">
        <f>MAX(0,$F31-SUM($AC31:BY31))</f>
        <v>0</v>
      </c>
      <c r="BZ56" s="254">
        <f>MAX(0,$F31-SUM($AC31:BZ31))</f>
        <v>0</v>
      </c>
      <c r="CA56" s="254">
        <f>MAX(0,$F31-SUM($AC31:CA31))</f>
        <v>0</v>
      </c>
      <c r="CB56" s="254">
        <f>MAX(0,$F31-SUM($AC31:CB31))</f>
        <v>0</v>
      </c>
      <c r="CC56" s="254">
        <f>MAX(0,$F31-SUM($AC31:CC31))</f>
        <v>0</v>
      </c>
      <c r="CD56" s="254">
        <f>MAX(0,$F31-SUM($AC31:CD31))</f>
        <v>0</v>
      </c>
      <c r="CE56" s="254">
        <f>MAX(0,$F31-SUM($AC31:CE31))</f>
        <v>0</v>
      </c>
      <c r="CF56" s="254">
        <f>MAX(0,$F31-SUM($AC31:CF31))</f>
        <v>0</v>
      </c>
      <c r="CG56" s="254">
        <f>MAX(0,$F31-SUM($AC31:CG31))</f>
        <v>0</v>
      </c>
      <c r="CH56" s="254">
        <f>MAX(0,$F31-SUM($AC31:CH31))</f>
        <v>0</v>
      </c>
      <c r="CI56" s="254">
        <f>MAX(0,$F31-SUM($AC31:CI31))</f>
        <v>0</v>
      </c>
      <c r="CJ56" s="254">
        <f>MAX(0,$F31-SUM($AC31:CJ31))</f>
        <v>0</v>
      </c>
      <c r="CK56" s="254">
        <f>MAX(0,$F31-SUM($AC31:CK31))</f>
        <v>0</v>
      </c>
      <c r="CL56" s="254">
        <f>MAX(0,$F31-SUM($AC31:CL31))</f>
        <v>0</v>
      </c>
      <c r="CM56" s="254">
        <f>MAX(0,$F31-SUM($AC31:CM31))</f>
        <v>0</v>
      </c>
      <c r="CN56" s="254">
        <f>MAX(0,$F31-SUM($AC31:CN31))</f>
        <v>0</v>
      </c>
      <c r="CO56" s="254">
        <f>MAX(0,$F31-SUM($AC31:CO31))</f>
        <v>0</v>
      </c>
      <c r="CP56" s="254">
        <f>MAX(0,$F31-SUM($AC31:CP31))</f>
        <v>0</v>
      </c>
      <c r="CQ56" s="254">
        <f>MAX(0,$F31-SUM($AC31:CQ31))</f>
        <v>0</v>
      </c>
      <c r="CR56" s="254">
        <f>MAX(0,$F31-SUM($AC31:CR31))</f>
        <v>0</v>
      </c>
      <c r="CS56" s="254">
        <f>MAX(0,$F31-SUM($AC31:CS31))</f>
        <v>0</v>
      </c>
      <c r="CT56" s="254">
        <f>MAX(0,$F31-SUM($AC31:CT31))</f>
        <v>0</v>
      </c>
      <c r="CU56" s="254">
        <f>MAX(0,$F31-SUM($AC31:CU31))</f>
        <v>0</v>
      </c>
      <c r="CV56" s="254">
        <f>MAX(0,$F31-SUM($AC31:CV31))</f>
        <v>0</v>
      </c>
      <c r="CW56" s="254">
        <f>MAX(0,$F31-SUM($AC31:CW31))</f>
        <v>0</v>
      </c>
      <c r="CX56" s="254">
        <f>MAX(0,$F31-SUM($AC31:CX31))</f>
        <v>0</v>
      </c>
      <c r="CY56" s="254">
        <f>MAX(0,$F31-SUM($AC31:CY31))</f>
        <v>0</v>
      </c>
      <c r="CZ56" s="254">
        <f>MAX(0,$F31-SUM($AC31:CZ31))</f>
        <v>0</v>
      </c>
      <c r="DA56" s="254">
        <f>MAX(0,$F31-SUM($AC31:DA31))</f>
        <v>0</v>
      </c>
      <c r="DB56" s="254">
        <f>MAX(0,$F31-SUM($AC31:DB31))</f>
        <v>0</v>
      </c>
      <c r="DC56" s="254">
        <f>MAX(0,$F31-SUM($AC31:DC31))</f>
        <v>0</v>
      </c>
      <c r="DD56" s="254">
        <f>MAX(0,$F31-SUM($AC31:DD31))</f>
        <v>0</v>
      </c>
      <c r="DE56" s="254">
        <f>MAX(0,$F31-SUM($AC31:DE31))</f>
        <v>0</v>
      </c>
      <c r="DF56" s="254">
        <f>MAX(0,$F31-SUM($AC31:DF31))</f>
        <v>0</v>
      </c>
      <c r="DG56" s="254">
        <f>MAX(0,$F31-SUM($AC31:DG31))</f>
        <v>0</v>
      </c>
      <c r="DH56" s="254">
        <f>MAX(0,$F31-SUM($AC31:DH31))</f>
        <v>0</v>
      </c>
      <c r="DI56" s="254">
        <f>MAX(0,$F31-SUM($AC31:DI31))</f>
        <v>0</v>
      </c>
      <c r="DJ56" s="254">
        <f>MAX(0,$F31-SUM($AC31:DJ31))</f>
        <v>0</v>
      </c>
      <c r="DK56" s="254">
        <f>MAX(0,$F31-SUM($AC31:DK31))</f>
        <v>0</v>
      </c>
      <c r="DL56" s="254">
        <f>MAX(0,$F31-SUM($AC31:DL31))</f>
        <v>0</v>
      </c>
      <c r="DM56" s="254">
        <f>MAX(0,$F31-SUM($AC31:DM31))</f>
        <v>0</v>
      </c>
      <c r="DN56" s="254">
        <f>MAX(0,$F31-SUM($AC31:DN31))</f>
        <v>0</v>
      </c>
      <c r="DO56" s="254">
        <f>MAX(0,$F31-SUM($AC31:DO31))</f>
        <v>0</v>
      </c>
      <c r="DP56" s="254">
        <f>MAX(0,$F31-SUM($AC31:DP31))</f>
        <v>0</v>
      </c>
      <c r="DQ56" s="254">
        <f>MAX(0,$F31-SUM($AC31:DQ31))</f>
        <v>0</v>
      </c>
      <c r="DR56" s="254">
        <f>MAX(0,$F31-SUM($AC31:DR31))</f>
        <v>0</v>
      </c>
      <c r="DS56" s="254">
        <f>MAX(0,$F31-SUM($AC31:DS31))</f>
        <v>0</v>
      </c>
      <c r="DT56" s="254">
        <f>MAX(0,$F31-SUM($AC31:DT31))</f>
        <v>0</v>
      </c>
      <c r="DU56" s="254">
        <f>MAX(0,$F31-SUM($AC31:DU31))</f>
        <v>0</v>
      </c>
      <c r="DV56" s="254">
        <f>MAX(0,$F31-SUM($AC31:DV31))</f>
        <v>0</v>
      </c>
      <c r="DW56" s="254">
        <f>MAX(0,$F31-SUM($AC31:DW31))</f>
        <v>0</v>
      </c>
      <c r="DX56" s="254">
        <f>MAX(0,$F31-SUM($AC31:DX31))</f>
        <v>0</v>
      </c>
      <c r="DY56" s="254">
        <f>MAX(0,$F31-SUM($AC31:DY31))</f>
        <v>0</v>
      </c>
      <c r="DZ56" s="254">
        <f>MAX(0,$F31-SUM($AC31:DZ31))</f>
        <v>0</v>
      </c>
      <c r="EA56" s="254">
        <f>MAX(0,$F31-SUM($AC31:EA31))</f>
        <v>0</v>
      </c>
      <c r="EB56" s="254">
        <f>MAX(0,$F31-SUM($AC31:EB31))</f>
        <v>0</v>
      </c>
      <c r="EC56" s="254">
        <f>MAX(0,$F31-SUM($AC31:EC31))</f>
        <v>0</v>
      </c>
      <c r="ED56" s="254">
        <f>MAX(0,$F31-SUM($AC31:ED31))</f>
        <v>0</v>
      </c>
      <c r="EE56" s="254">
        <f>MAX(0,$F31-SUM($AC31:EE31))</f>
        <v>0</v>
      </c>
      <c r="EF56" s="254">
        <f>MAX(0,$F31-SUM($AC31:EF31))</f>
        <v>0</v>
      </c>
      <c r="EG56" s="254">
        <f>MAX(0,$F31-SUM($AC31:EG31))</f>
        <v>0</v>
      </c>
      <c r="EH56" s="254">
        <f>MAX(0,$F31-SUM($AC31:EH31))</f>
        <v>0</v>
      </c>
      <c r="EI56" s="254">
        <f>MAX(0,$F31-SUM($AC31:EI31))</f>
        <v>0</v>
      </c>
      <c r="EJ56" s="254">
        <f>MAX(0,$F31-SUM($AC31:EJ31))</f>
        <v>0</v>
      </c>
      <c r="EK56" s="254">
        <f>MAX(0,$F31-SUM($AC31:EK31))</f>
        <v>0</v>
      </c>
      <c r="EL56" s="254">
        <f>MAX(0,$F31-SUM($AC31:EL31))</f>
        <v>0</v>
      </c>
      <c r="EM56" s="254">
        <f>MAX(0,$F31-SUM($AC31:EM31))</f>
        <v>0</v>
      </c>
      <c r="EN56" s="254">
        <f>MAX(0,$F31-SUM($AC31:EN31))</f>
        <v>0</v>
      </c>
      <c r="EO56" s="254">
        <f>MAX(0,$F31-SUM($AC31:EO31))</f>
        <v>0</v>
      </c>
      <c r="EP56" s="254">
        <f>MAX(0,$F31-SUM($AC31:EP31))</f>
        <v>0</v>
      </c>
      <c r="EQ56" s="254">
        <f>MAX(0,$F31-SUM($AC31:EQ31))</f>
        <v>0</v>
      </c>
      <c r="ER56" s="254">
        <f>MAX(0,$F31-SUM($AC31:ER31))</f>
        <v>0</v>
      </c>
      <c r="ES56" s="254">
        <f>MAX(0,$F31-SUM($AC31:ES31))</f>
        <v>0</v>
      </c>
      <c r="ET56" s="254">
        <f>MAX(0,$F31-SUM($AC31:ET31))</f>
        <v>0</v>
      </c>
      <c r="EU56" s="254">
        <f>MAX(0,$F31-SUM($AC31:EU31))</f>
        <v>0</v>
      </c>
      <c r="EV56" s="254">
        <f>MAX(0,$F31-SUM($AC31:EV31))</f>
        <v>0</v>
      </c>
      <c r="EW56" s="254">
        <f>MAX(0,$F31-SUM($AC31:EW31))</f>
        <v>0</v>
      </c>
      <c r="EX56" s="254">
        <f>MAX(0,$F31-SUM($AC31:EX31))</f>
        <v>0</v>
      </c>
      <c r="EY56" s="254">
        <f>MAX(0,$F31-SUM($AC31:EY31))</f>
        <v>0</v>
      </c>
      <c r="EZ56" s="254">
        <f>MAX(0,$F31-SUM($AC31:EZ31))</f>
        <v>0</v>
      </c>
      <c r="FA56" s="254">
        <f>MAX(0,$F31-SUM($AC31:FA31))</f>
        <v>0</v>
      </c>
      <c r="FB56" s="254">
        <f>MAX(0,$F31-SUM($AC31:FB31))</f>
        <v>0</v>
      </c>
      <c r="FC56" s="254">
        <f>MAX(0,$F31-SUM($AC31:FC31))</f>
        <v>0</v>
      </c>
      <c r="FD56" s="254">
        <f>MAX(0,$F31-SUM($AC31:FD31))</f>
        <v>0</v>
      </c>
      <c r="FE56" s="254">
        <f>MAX(0,$F31-SUM($AC31:FE31))</f>
        <v>0</v>
      </c>
      <c r="FF56" s="254">
        <f>MAX(0,$F31-SUM($AC31:FF31))</f>
        <v>0</v>
      </c>
      <c r="FG56" s="254">
        <f>MAX(0,$F31-SUM($AC31:FG31))</f>
        <v>0</v>
      </c>
      <c r="FH56" s="254">
        <f>MAX(0,$F31-SUM($AC31:FH31))</f>
        <v>0</v>
      </c>
      <c r="FI56" s="254">
        <f>MAX(0,$F31-SUM($AC31:FI31))</f>
        <v>0</v>
      </c>
      <c r="FJ56" s="254">
        <f>MAX(0,$F31-SUM($AC31:FJ31))</f>
        <v>0</v>
      </c>
      <c r="FK56" s="254">
        <f>MAX(0,$F31-SUM($AC31:FK31))</f>
        <v>0</v>
      </c>
      <c r="FL56" s="254">
        <f>MAX(0,$F31-SUM($AC31:FL31))</f>
        <v>0</v>
      </c>
      <c r="FM56" s="254">
        <f>MAX(0,$F31-SUM($AC31:FM31))</f>
        <v>0</v>
      </c>
      <c r="FN56" s="254">
        <f>MAX(0,$F31-SUM($AC31:FN31))</f>
        <v>0</v>
      </c>
      <c r="FO56" s="254">
        <f>MAX(0,$F31-SUM($AC31:FO31))</f>
        <v>0</v>
      </c>
      <c r="FP56" s="254">
        <f>MAX(0,$F31-SUM($AC31:FP31))</f>
        <v>0</v>
      </c>
      <c r="FQ56" s="254">
        <f>MAX(0,$F31-SUM($AC31:FQ31))</f>
        <v>0</v>
      </c>
      <c r="FR56" s="254">
        <f>MAX(0,$F31-SUM($AC31:FR31))</f>
        <v>0</v>
      </c>
      <c r="FS56" s="254">
        <f>MAX(0,$F31-SUM($AC31:FS31))</f>
        <v>0</v>
      </c>
      <c r="FT56" s="254">
        <f>MAX(0,$F31-SUM($AC31:FT31))</f>
        <v>0</v>
      </c>
      <c r="FU56" s="254">
        <f>MAX(0,$F31-SUM($AC31:FU31))</f>
        <v>0</v>
      </c>
      <c r="FV56" s="254">
        <f>MAX(0,$F31-SUM($AC31:FV31))</f>
        <v>0</v>
      </c>
      <c r="FW56" s="254">
        <f>MAX(0,$F31-SUM($AC31:FW31))</f>
        <v>0</v>
      </c>
      <c r="FX56" s="254">
        <f>MAX(0,$F31-SUM($AC31:FX31))</f>
        <v>0</v>
      </c>
      <c r="FY56" s="254">
        <f>MAX(0,$F31-SUM($AC31:FY31))</f>
        <v>0</v>
      </c>
      <c r="FZ56" s="254">
        <f>MAX(0,$F31-SUM($AC31:FZ31))</f>
        <v>0</v>
      </c>
      <c r="GA56" s="254">
        <f>MAX(0,$F31-SUM($AC31:GA31))</f>
        <v>0</v>
      </c>
      <c r="GB56" s="254">
        <f>MAX(0,$F31-SUM($AC31:GB31))</f>
        <v>0</v>
      </c>
      <c r="GC56" s="254">
        <f>MAX(0,$F31-SUM($AC31:GC31))</f>
        <v>0</v>
      </c>
      <c r="GD56" s="254">
        <f>MAX(0,$F31-SUM($AC31:GD31))</f>
        <v>0</v>
      </c>
      <c r="GE56" s="254">
        <f>MAX(0,$F31-SUM($AC31:GE31))</f>
        <v>0</v>
      </c>
      <c r="GF56" s="254">
        <f>MAX(0,$F31-SUM($AC31:GF31))</f>
        <v>0</v>
      </c>
      <c r="GG56" s="254">
        <f>MAX(0,$F31-SUM($AC31:GG31))</f>
        <v>0</v>
      </c>
      <c r="GH56" s="254">
        <f>MAX(0,$F31-SUM($AC31:GH31))</f>
        <v>0</v>
      </c>
      <c r="GI56" s="254">
        <f>MAX(0,$F31-SUM($AC31:GI31))</f>
        <v>0</v>
      </c>
      <c r="GJ56" s="254">
        <f>MAX(0,$F31-SUM($AC31:GJ31))</f>
        <v>0</v>
      </c>
      <c r="GK56" s="254">
        <f>MAX(0,$F31-SUM($AC31:GK31))</f>
        <v>0</v>
      </c>
      <c r="GL56" s="254">
        <f>MAX(0,$F31-SUM($AC31:GL31))</f>
        <v>0</v>
      </c>
      <c r="GM56" s="254">
        <f>MAX(0,$F31-SUM($AC31:GM31))</f>
        <v>0</v>
      </c>
      <c r="GN56" s="254">
        <f>MAX(0,$F31-SUM($AC31:GN31))</f>
        <v>0</v>
      </c>
      <c r="GO56" s="254">
        <f>MAX(0,$F31-SUM($AC31:GO31))</f>
        <v>0</v>
      </c>
      <c r="GP56" s="254">
        <f>MAX(0,$F31-SUM($AC31:GP31))</f>
        <v>0</v>
      </c>
      <c r="GQ56" s="254">
        <f>MAX(0,$F31-SUM($AC31:GQ31))</f>
        <v>0</v>
      </c>
      <c r="GR56" s="254">
        <f>MAX(0,$F31-SUM($AC31:GR31))</f>
        <v>0</v>
      </c>
      <c r="GS56" s="254">
        <f>MAX(0,$F31-SUM($AC31:GS31))</f>
        <v>0</v>
      </c>
      <c r="GT56" s="254">
        <f>MAX(0,$F31-SUM($AC31:GT31))</f>
        <v>0</v>
      </c>
      <c r="GU56" s="254">
        <f>MAX(0,$F31-SUM($AC31:GU31))</f>
        <v>0</v>
      </c>
      <c r="GV56" s="254">
        <f>MAX(0,$F31-SUM($AC31:GV31))</f>
        <v>0</v>
      </c>
      <c r="GW56" s="254">
        <f>MAX(0,$F31-SUM($AC31:GW31))</f>
        <v>0</v>
      </c>
      <c r="GX56" s="254">
        <f>MAX(0,$F31-SUM($AC31:GX31))</f>
        <v>0</v>
      </c>
      <c r="GY56" s="254">
        <f>MAX(0,$F31-SUM($AC31:GY31))</f>
        <v>0</v>
      </c>
      <c r="GZ56" s="254">
        <f>MAX(0,$F31-SUM($AC31:GZ31))</f>
        <v>0</v>
      </c>
      <c r="HA56" s="254">
        <f>MAX(0,$F31-SUM($AC31:HA31))</f>
        <v>0</v>
      </c>
    </row>
    <row r="57" spans="3:209" hidden="1" x14ac:dyDescent="0.2">
      <c r="C57" s="241"/>
      <c r="D57" s="241"/>
      <c r="E57" s="241"/>
      <c r="F57" s="231"/>
      <c r="G57" s="231"/>
      <c r="H57" s="279"/>
      <c r="I57" s="279"/>
      <c r="J57" s="279"/>
      <c r="K57" s="279"/>
      <c r="L57" s="279"/>
    </row>
    <row r="58" spans="3:209" x14ac:dyDescent="0.2">
      <c r="C58" s="377" t="s">
        <v>326</v>
      </c>
      <c r="D58" s="378"/>
      <c r="E58" s="378"/>
      <c r="F58" s="378"/>
      <c r="G58" s="378"/>
      <c r="H58" s="296"/>
      <c r="I58" s="296"/>
      <c r="J58" s="296"/>
      <c r="K58" s="296"/>
      <c r="L58" s="296"/>
      <c r="N58" s="379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D58" s="304" t="s">
        <v>327</v>
      </c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4"/>
      <c r="CE58" s="304"/>
      <c r="CF58" s="304"/>
      <c r="CG58" s="304"/>
      <c r="CH58" s="304"/>
      <c r="CI58" s="304"/>
      <c r="CJ58" s="304"/>
      <c r="CK58" s="304"/>
      <c r="CL58" s="304"/>
      <c r="CM58" s="304"/>
      <c r="CN58" s="304"/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  <c r="DQ58" s="304"/>
      <c r="DR58" s="304"/>
      <c r="DS58" s="304"/>
      <c r="DT58" s="304"/>
      <c r="DU58" s="304"/>
      <c r="DV58" s="304"/>
      <c r="DW58" s="304"/>
      <c r="DX58" s="304"/>
      <c r="DY58" s="304"/>
      <c r="DZ58" s="304"/>
      <c r="EA58" s="304"/>
      <c r="EB58" s="304"/>
      <c r="EC58" s="304"/>
      <c r="ED58" s="304"/>
      <c r="EE58" s="304"/>
      <c r="EF58" s="304"/>
      <c r="EG58" s="304"/>
      <c r="EH58" s="304"/>
      <c r="EI58" s="304"/>
      <c r="EJ58" s="304"/>
      <c r="EK58" s="304"/>
      <c r="EL58" s="304"/>
      <c r="EM58" s="304"/>
      <c r="EN58" s="304"/>
      <c r="EO58" s="304"/>
      <c r="EP58" s="304"/>
      <c r="EQ58" s="304"/>
      <c r="ER58" s="304"/>
      <c r="ES58" s="304"/>
      <c r="ET58" s="304"/>
      <c r="EU58" s="304"/>
      <c r="EV58" s="304"/>
      <c r="EW58" s="304"/>
      <c r="EX58" s="304"/>
      <c r="EY58" s="304"/>
      <c r="EZ58" s="304"/>
      <c r="FA58" s="304"/>
      <c r="FB58" s="304"/>
      <c r="FC58" s="304"/>
      <c r="FD58" s="304"/>
      <c r="FE58" s="304"/>
      <c r="FF58" s="304"/>
      <c r="FG58" s="304"/>
      <c r="FH58" s="304"/>
      <c r="FI58" s="304"/>
      <c r="FJ58" s="304"/>
      <c r="FK58" s="304"/>
      <c r="FL58" s="304"/>
      <c r="FM58" s="304"/>
      <c r="FN58" s="304"/>
      <c r="FO58" s="304"/>
      <c r="FP58" s="304"/>
      <c r="FQ58" s="304"/>
      <c r="FR58" s="304"/>
      <c r="FS58" s="304"/>
      <c r="FT58" s="304"/>
      <c r="FU58" s="304"/>
      <c r="FV58" s="304"/>
      <c r="FW58" s="304"/>
      <c r="FX58" s="304"/>
      <c r="FY58" s="304"/>
      <c r="FZ58" s="304"/>
      <c r="GA58" s="304"/>
      <c r="GB58" s="304"/>
      <c r="GC58" s="304"/>
      <c r="GD58" s="304"/>
      <c r="GE58" s="304"/>
      <c r="GF58" s="304"/>
      <c r="GG58" s="304"/>
      <c r="GH58" s="304"/>
      <c r="GI58" s="304"/>
      <c r="GJ58" s="304"/>
      <c r="GK58" s="304"/>
      <c r="GL58" s="304"/>
      <c r="GM58" s="304"/>
      <c r="GN58" s="304"/>
      <c r="GO58" s="304"/>
      <c r="GP58" s="304"/>
      <c r="GQ58" s="304"/>
      <c r="GR58" s="304"/>
      <c r="GS58" s="304"/>
      <c r="GT58" s="304"/>
      <c r="GU58" s="304"/>
      <c r="GV58" s="304"/>
      <c r="GW58" s="304"/>
      <c r="GX58" s="304"/>
      <c r="GY58" s="304"/>
      <c r="GZ58" s="304"/>
      <c r="HA58" s="304"/>
    </row>
    <row r="59" spans="3:209" x14ac:dyDescent="0.2">
      <c r="C59" s="287">
        <v>1</v>
      </c>
      <c r="D59" s="270" t="str" cm="1">
        <f t="array" ref="D59:D61">_xlfn._xlws.FILTER(D17:D31,E17:E31="Conventional Debt")</f>
        <v>Conventional Debt Financing</v>
      </c>
      <c r="E59" s="236"/>
      <c r="F59" s="236"/>
      <c r="G59" s="236"/>
      <c r="H59" s="288"/>
      <c r="I59" s="288"/>
      <c r="J59" s="288"/>
      <c r="K59" s="288"/>
      <c r="L59" s="288"/>
      <c r="M59" s="236"/>
      <c r="N59" s="251">
        <f>SUM(_xlfn.XLOOKUP($D59,$D$17:$D$31,$N$17:$N$31):_xlfn.XLOOKUP($D59,$D$17:$D$31,N$17:N$31))</f>
        <v>0</v>
      </c>
      <c r="O59" s="251">
        <f>SUM(_xlfn.XLOOKUP($D59,$D$17:$D$31,$N$17:$N$31):_xlfn.XLOOKUP($D59,$D$17:$D$31,O$17:O$31))</f>
        <v>0</v>
      </c>
      <c r="P59" s="251">
        <f>SUM(_xlfn.XLOOKUP($D59,$D$17:$D$31,$N$17:$N$31):_xlfn.XLOOKUP($D59,$D$17:$D$31,P$17:P$31))</f>
        <v>0</v>
      </c>
      <c r="Q59" s="251">
        <f>SUM(_xlfn.XLOOKUP($D59,$D$17:$D$31,$N$17:$N$31):_xlfn.XLOOKUP($D59,$D$17:$D$31,Q$17:Q$31))</f>
        <v>0</v>
      </c>
      <c r="R59" s="251">
        <f>SUM(_xlfn.XLOOKUP($D59,$D$17:$D$31,$N$17:$N$31):_xlfn.XLOOKUP($D59,$D$17:$D$31,R$17:R$31))</f>
        <v>0</v>
      </c>
      <c r="S59" s="251">
        <f>SUM(_xlfn.XLOOKUP($D59,$D$17:$D$31,$N$17:$N$31):_xlfn.XLOOKUP($D59,$D$17:$D$31,S$17:S$31))</f>
        <v>0</v>
      </c>
      <c r="T59" s="251">
        <f>SUM(_xlfn.XLOOKUP($D59,$D$17:$D$31,$N$17:$N$31):_xlfn.XLOOKUP($D59,$D$17:$D$31,T$17:T$31))</f>
        <v>0</v>
      </c>
      <c r="U59" s="251">
        <f>SUM(_xlfn.XLOOKUP($D59,$D$17:$D$31,$N$17:$N$31):_xlfn.XLOOKUP($D59,$D$17:$D$31,U$17:U$31))</f>
        <v>0</v>
      </c>
      <c r="V59" s="251">
        <f>SUM(_xlfn.XLOOKUP($D59,$D$17:$D$31,$N$17:$N$31):_xlfn.XLOOKUP($D59,$D$17:$D$31,V$17:V$31))</f>
        <v>0</v>
      </c>
      <c r="W59" s="251">
        <f>SUM(_xlfn.XLOOKUP($D59,$D$17:$D$31,$N$17:$N$31):_xlfn.XLOOKUP($D59,$D$17:$D$31,W$17:W$31))</f>
        <v>0</v>
      </c>
      <c r="X59" s="251">
        <f>SUM(_xlfn.XLOOKUP($D59,$D$17:$D$31,$N$17:$N$31):_xlfn.XLOOKUP($D59,$D$17:$D$31,X$17:X$31))</f>
        <v>0</v>
      </c>
      <c r="Y59" s="251">
        <f>SUM(_xlfn.XLOOKUP($D59,$D$17:$D$31,$N$17:$N$31):_xlfn.XLOOKUP($D59,$D$17:$D$31,Y$17:Y$31))</f>
        <v>0</v>
      </c>
      <c r="Z59" s="251">
        <f>SUM(_xlfn.XLOOKUP($D59,$D$17:$D$31,$N$17:$N$31):_xlfn.XLOOKUP($D59,$D$17:$D$31,Z$17:Z$31))</f>
        <v>0</v>
      </c>
      <c r="AA59" s="251">
        <f>SUM(_xlfn.XLOOKUP($D59,$D$17:$D$31,$N$17:$N$31):_xlfn.XLOOKUP($D59,$D$17:$D$31,AA$17:AA$31))</f>
        <v>0</v>
      </c>
      <c r="AB59" s="251">
        <f>SUM(_xlfn.XLOOKUP($D59,$D$17:$D$31,$N$17:$N$31):_xlfn.XLOOKUP($D59,$D$17:$D$31,AB$17:AB$31))</f>
        <v>0</v>
      </c>
      <c r="AD59" s="380">
        <f>SUM(_xlfn.XLOOKUP($D59,$D$17:$D$31,$AD$17:$AD$31):_xlfn.XLOOKUP($D59,$D$17:$D$31,AD$17:AD$31))</f>
        <v>0</v>
      </c>
      <c r="AE59" s="380">
        <f>SUM(_xlfn.XLOOKUP($D59,$D$17:$D$31,$AD$17:$AD$31):_xlfn.XLOOKUP($D59,$D$17:$D$31,AE$17:AE$31))</f>
        <v>0</v>
      </c>
      <c r="AF59" s="380">
        <f>SUM(_xlfn.XLOOKUP($D59,$D$17:$D$31,$AD$17:$AD$31):_xlfn.XLOOKUP($D59,$D$17:$D$31,AF$17:AF$31))</f>
        <v>0</v>
      </c>
      <c r="AG59" s="380">
        <f>SUM(_xlfn.XLOOKUP($D59,$D$17:$D$31,$AD$17:$AD$31):_xlfn.XLOOKUP($D59,$D$17:$D$31,AG$17:AG$31))</f>
        <v>0</v>
      </c>
      <c r="AH59" s="380">
        <f>SUM(_xlfn.XLOOKUP($D59,$D$17:$D$31,$AD$17:$AD$31):_xlfn.XLOOKUP($D59,$D$17:$D$31,AH$17:AH$31))</f>
        <v>0</v>
      </c>
      <c r="AI59" s="380">
        <f>SUM(_xlfn.XLOOKUP($D59,$D$17:$D$31,$AD$17:$AD$31):_xlfn.XLOOKUP($D59,$D$17:$D$31,AI$17:AI$31))</f>
        <v>0</v>
      </c>
      <c r="AJ59" s="380">
        <f>SUM(_xlfn.XLOOKUP($D59,$D$17:$D$31,$AD$17:$AD$31):_xlfn.XLOOKUP($D59,$D$17:$D$31,AJ$17:AJ$31))</f>
        <v>0</v>
      </c>
      <c r="AK59" s="380">
        <f>SUM(_xlfn.XLOOKUP($D59,$D$17:$D$31,$AD$17:$AD$31):_xlfn.XLOOKUP($D59,$D$17:$D$31,AK$17:AK$31))</f>
        <v>0</v>
      </c>
      <c r="AL59" s="380">
        <f>SUM(_xlfn.XLOOKUP($D59,$D$17:$D$31,$AD$17:$AD$31):_xlfn.XLOOKUP($D59,$D$17:$D$31,AL$17:AL$31))</f>
        <v>0</v>
      </c>
      <c r="AM59" s="380">
        <f>SUM(_xlfn.XLOOKUP($D59,$D$17:$D$31,$AD$17:$AD$31):_xlfn.XLOOKUP($D59,$D$17:$D$31,AM$17:AM$31))</f>
        <v>0</v>
      </c>
      <c r="AN59" s="380">
        <f>SUM(_xlfn.XLOOKUP($D59,$D$17:$D$31,$AD$17:$AD$31):_xlfn.XLOOKUP($D59,$D$17:$D$31,AN$17:AN$31))</f>
        <v>0</v>
      </c>
      <c r="AO59" s="380">
        <f>SUM(_xlfn.XLOOKUP($D59,$D$17:$D$31,$AD$17:$AD$31):_xlfn.XLOOKUP($D59,$D$17:$D$31,AO$17:AO$31))</f>
        <v>0</v>
      </c>
      <c r="AP59" s="380">
        <f>SUM(_xlfn.XLOOKUP($D59,$D$17:$D$31,$AD$17:$AD$31):_xlfn.XLOOKUP($D59,$D$17:$D$31,AP$17:AP$31))</f>
        <v>0</v>
      </c>
      <c r="AQ59" s="380">
        <f>SUM(_xlfn.XLOOKUP($D59,$D$17:$D$31,$AD$17:$AD$31):_xlfn.XLOOKUP($D59,$D$17:$D$31,AQ$17:AQ$31))</f>
        <v>0</v>
      </c>
      <c r="AR59" s="380">
        <f>SUM(_xlfn.XLOOKUP($D59,$D$17:$D$31,$AD$17:$AD$31):_xlfn.XLOOKUP($D59,$D$17:$D$31,AR$17:AR$31))</f>
        <v>0</v>
      </c>
      <c r="AS59" s="380">
        <f>SUM(_xlfn.XLOOKUP($D59,$D$17:$D$31,$AD$17:$AD$31):_xlfn.XLOOKUP($D59,$D$17:$D$31,AS$17:AS$31))</f>
        <v>0</v>
      </c>
      <c r="AT59" s="380">
        <f>SUM(_xlfn.XLOOKUP($D59,$D$17:$D$31,$AD$17:$AD$31):_xlfn.XLOOKUP($D59,$D$17:$D$31,AT$17:AT$31))</f>
        <v>0</v>
      </c>
      <c r="AU59" s="380">
        <f>SUM(_xlfn.XLOOKUP($D59,$D$17:$D$31,$AD$17:$AD$31):_xlfn.XLOOKUP($D59,$D$17:$D$31,AU$17:AU$31))</f>
        <v>0</v>
      </c>
      <c r="AV59" s="380">
        <f>SUM(_xlfn.XLOOKUP($D59,$D$17:$D$31,$AD$17:$AD$31):_xlfn.XLOOKUP($D59,$D$17:$D$31,AV$17:AV$31))</f>
        <v>0</v>
      </c>
      <c r="AW59" s="380">
        <f>SUM(_xlfn.XLOOKUP($D59,$D$17:$D$31,$AD$17:$AD$31):_xlfn.XLOOKUP($D59,$D$17:$D$31,AW$17:AW$31))</f>
        <v>0</v>
      </c>
      <c r="AX59" s="380">
        <f>SUM(_xlfn.XLOOKUP($D59,$D$17:$D$31,$AD$17:$AD$31):_xlfn.XLOOKUP($D59,$D$17:$D$31,AX$17:AX$31))</f>
        <v>0</v>
      </c>
      <c r="AY59" s="380">
        <f>SUM(_xlfn.XLOOKUP($D59,$D$17:$D$31,$AD$17:$AD$31):_xlfn.XLOOKUP($D59,$D$17:$D$31,AY$17:AY$31))</f>
        <v>0</v>
      </c>
      <c r="AZ59" s="380">
        <f>SUM(_xlfn.XLOOKUP($D59,$D$17:$D$31,$AD$17:$AD$31):_xlfn.XLOOKUP($D59,$D$17:$D$31,AZ$17:AZ$31))</f>
        <v>0</v>
      </c>
      <c r="BA59" s="380">
        <f>SUM(_xlfn.XLOOKUP($D59,$D$17:$D$31,$AD$17:$AD$31):_xlfn.XLOOKUP($D59,$D$17:$D$31,BA$17:BA$31))</f>
        <v>0</v>
      </c>
      <c r="BB59" s="380">
        <f>SUM(_xlfn.XLOOKUP($D59,$D$17:$D$31,$AD$17:$AD$31):_xlfn.XLOOKUP($D59,$D$17:$D$31,BB$17:BB$31))</f>
        <v>0</v>
      </c>
      <c r="BC59" s="380">
        <f>SUM(_xlfn.XLOOKUP($D59,$D$17:$D$31,$AD$17:$AD$31):_xlfn.XLOOKUP($D59,$D$17:$D$31,BC$17:BC$31))</f>
        <v>0</v>
      </c>
      <c r="BD59" s="380">
        <f>SUM(_xlfn.XLOOKUP($D59,$D$17:$D$31,$AD$17:$AD$31):_xlfn.XLOOKUP($D59,$D$17:$D$31,BD$17:BD$31))</f>
        <v>0</v>
      </c>
      <c r="BE59" s="380">
        <f>SUM(_xlfn.XLOOKUP($D59,$D$17:$D$31,$AD$17:$AD$31):_xlfn.XLOOKUP($D59,$D$17:$D$31,BE$17:BE$31))</f>
        <v>0</v>
      </c>
      <c r="BF59" s="380">
        <f>SUM(_xlfn.XLOOKUP($D59,$D$17:$D$31,$AD$17:$AD$31):_xlfn.XLOOKUP($D59,$D$17:$D$31,BF$17:BF$31))</f>
        <v>0</v>
      </c>
      <c r="BG59" s="380">
        <f>SUM(_xlfn.XLOOKUP($D59,$D$17:$D$31,$AD$17:$AD$31):_xlfn.XLOOKUP($D59,$D$17:$D$31,BG$17:BG$31))</f>
        <v>0</v>
      </c>
      <c r="BH59" s="380">
        <f>SUM(_xlfn.XLOOKUP($D59,$D$17:$D$31,$AD$17:$AD$31):_xlfn.XLOOKUP($D59,$D$17:$D$31,BH$17:BH$31))</f>
        <v>0</v>
      </c>
      <c r="BI59" s="380">
        <f>SUM(_xlfn.XLOOKUP($D59,$D$17:$D$31,$AD$17:$AD$31):_xlfn.XLOOKUP($D59,$D$17:$D$31,BI$17:BI$31))</f>
        <v>0</v>
      </c>
      <c r="BJ59" s="380">
        <f>SUM(_xlfn.XLOOKUP($D59,$D$17:$D$31,$AD$17:$AD$31):_xlfn.XLOOKUP($D59,$D$17:$D$31,BJ$17:BJ$31))</f>
        <v>0</v>
      </c>
      <c r="BK59" s="380">
        <f>SUM(_xlfn.XLOOKUP($D59,$D$17:$D$31,$AD$17:$AD$31):_xlfn.XLOOKUP($D59,$D$17:$D$31,BK$17:BK$31))</f>
        <v>0</v>
      </c>
      <c r="BL59" s="380">
        <f>SUM(_xlfn.XLOOKUP($D59,$D$17:$D$31,$AD$17:$AD$31):_xlfn.XLOOKUP($D59,$D$17:$D$31,BL$17:BL$31))</f>
        <v>0</v>
      </c>
      <c r="BM59" s="380">
        <f>SUM(_xlfn.XLOOKUP($D59,$D$17:$D$31,$AD$17:$AD$31):_xlfn.XLOOKUP($D59,$D$17:$D$31,BM$17:BM$31))</f>
        <v>0</v>
      </c>
      <c r="BN59" s="380">
        <f>SUM(_xlfn.XLOOKUP($D59,$D$17:$D$31,$AD$17:$AD$31):_xlfn.XLOOKUP($D59,$D$17:$D$31,BN$17:BN$31))</f>
        <v>0</v>
      </c>
      <c r="BO59" s="380">
        <f>SUM(_xlfn.XLOOKUP($D59,$D$17:$D$31,$AD$17:$AD$31):_xlfn.XLOOKUP($D59,$D$17:$D$31,BO$17:BO$31))</f>
        <v>0</v>
      </c>
      <c r="BP59" s="380">
        <f>SUM(_xlfn.XLOOKUP($D59,$D$17:$D$31,$AD$17:$AD$31):_xlfn.XLOOKUP($D59,$D$17:$D$31,BP$17:BP$31))</f>
        <v>0</v>
      </c>
      <c r="BQ59" s="380">
        <f>SUM(_xlfn.XLOOKUP($D59,$D$17:$D$31,$AD$17:$AD$31):_xlfn.XLOOKUP($D59,$D$17:$D$31,BQ$17:BQ$31))</f>
        <v>0</v>
      </c>
      <c r="BR59" s="380">
        <f>SUM(_xlfn.XLOOKUP($D59,$D$17:$D$31,$AD$17:$AD$31):_xlfn.XLOOKUP($D59,$D$17:$D$31,BR$17:BR$31))</f>
        <v>0</v>
      </c>
      <c r="BS59" s="380">
        <f>SUM(_xlfn.XLOOKUP($D59,$D$17:$D$31,$AD$17:$AD$31):_xlfn.XLOOKUP($D59,$D$17:$D$31,BS$17:BS$31))</f>
        <v>0</v>
      </c>
      <c r="BT59" s="380">
        <f>SUM(_xlfn.XLOOKUP($D59,$D$17:$D$31,$AD$17:$AD$31):_xlfn.XLOOKUP($D59,$D$17:$D$31,BT$17:BT$31))</f>
        <v>0</v>
      </c>
      <c r="BU59" s="380">
        <f>SUM(_xlfn.XLOOKUP($D59,$D$17:$D$31,$AD$17:$AD$31):_xlfn.XLOOKUP($D59,$D$17:$D$31,BU$17:BU$31))</f>
        <v>0</v>
      </c>
      <c r="BV59" s="380">
        <f>SUM(_xlfn.XLOOKUP($D59,$D$17:$D$31,$AD$17:$AD$31):_xlfn.XLOOKUP($D59,$D$17:$D$31,BV$17:BV$31))</f>
        <v>0</v>
      </c>
      <c r="BW59" s="380">
        <f>SUM(_xlfn.XLOOKUP($D59,$D$17:$D$31,$AD$17:$AD$31):_xlfn.XLOOKUP($D59,$D$17:$D$31,BW$17:BW$31))</f>
        <v>0</v>
      </c>
      <c r="BX59" s="380">
        <f>SUM(_xlfn.XLOOKUP($D59,$D$17:$D$31,$AD$17:$AD$31):_xlfn.XLOOKUP($D59,$D$17:$D$31,BX$17:BX$31))</f>
        <v>0</v>
      </c>
      <c r="BY59" s="380">
        <f>SUM(_xlfn.XLOOKUP($D59,$D$17:$D$31,$AD$17:$AD$31):_xlfn.XLOOKUP($D59,$D$17:$D$31,BY$17:BY$31))</f>
        <v>0</v>
      </c>
      <c r="BZ59" s="380">
        <f>SUM(_xlfn.XLOOKUP($D59,$D$17:$D$31,$AD$17:$AD$31):_xlfn.XLOOKUP($D59,$D$17:$D$31,BZ$17:BZ$31))</f>
        <v>0</v>
      </c>
      <c r="CA59" s="380">
        <f>SUM(_xlfn.XLOOKUP($D59,$D$17:$D$31,$AD$17:$AD$31):_xlfn.XLOOKUP($D59,$D$17:$D$31,CA$17:CA$31))</f>
        <v>0</v>
      </c>
      <c r="CB59" s="380">
        <f>SUM(_xlfn.XLOOKUP($D59,$D$17:$D$31,$AD$17:$AD$31):_xlfn.XLOOKUP($D59,$D$17:$D$31,CB$17:CB$31))</f>
        <v>0</v>
      </c>
      <c r="CC59" s="380">
        <f>SUM(_xlfn.XLOOKUP($D59,$D$17:$D$31,$AD$17:$AD$31):_xlfn.XLOOKUP($D59,$D$17:$D$31,CC$17:CC$31))</f>
        <v>0</v>
      </c>
      <c r="CD59" s="380">
        <f>SUM(_xlfn.XLOOKUP($D59,$D$17:$D$31,$AD$17:$AD$31):_xlfn.XLOOKUP($D59,$D$17:$D$31,CD$17:CD$31))</f>
        <v>0</v>
      </c>
      <c r="CE59" s="380">
        <f>SUM(_xlfn.XLOOKUP($D59,$D$17:$D$31,$AD$17:$AD$31):_xlfn.XLOOKUP($D59,$D$17:$D$31,CE$17:CE$31))</f>
        <v>0</v>
      </c>
      <c r="CF59" s="380">
        <f>SUM(_xlfn.XLOOKUP($D59,$D$17:$D$31,$AD$17:$AD$31):_xlfn.XLOOKUP($D59,$D$17:$D$31,CF$17:CF$31))</f>
        <v>0</v>
      </c>
      <c r="CG59" s="380">
        <f>SUM(_xlfn.XLOOKUP($D59,$D$17:$D$31,$AD$17:$AD$31):_xlfn.XLOOKUP($D59,$D$17:$D$31,CG$17:CG$31))</f>
        <v>0</v>
      </c>
      <c r="CH59" s="380">
        <f>SUM(_xlfn.XLOOKUP($D59,$D$17:$D$31,$AD$17:$AD$31):_xlfn.XLOOKUP($D59,$D$17:$D$31,CH$17:CH$31))</f>
        <v>0</v>
      </c>
      <c r="CI59" s="380">
        <f>SUM(_xlfn.XLOOKUP($D59,$D$17:$D$31,$AD$17:$AD$31):_xlfn.XLOOKUP($D59,$D$17:$D$31,CI$17:CI$31))</f>
        <v>0</v>
      </c>
      <c r="CJ59" s="380">
        <f>SUM(_xlfn.XLOOKUP($D59,$D$17:$D$31,$AD$17:$AD$31):_xlfn.XLOOKUP($D59,$D$17:$D$31,CJ$17:CJ$31))</f>
        <v>0</v>
      </c>
      <c r="CK59" s="380">
        <f>SUM(_xlfn.XLOOKUP($D59,$D$17:$D$31,$AD$17:$AD$31):_xlfn.XLOOKUP($D59,$D$17:$D$31,CK$17:CK$31))</f>
        <v>0</v>
      </c>
      <c r="CL59" s="380">
        <f>SUM(_xlfn.XLOOKUP($D59,$D$17:$D$31,$AD$17:$AD$31):_xlfn.XLOOKUP($D59,$D$17:$D$31,CL$17:CL$31))</f>
        <v>0</v>
      </c>
      <c r="CM59" s="380">
        <f>SUM(_xlfn.XLOOKUP($D59,$D$17:$D$31,$AD$17:$AD$31):_xlfn.XLOOKUP($D59,$D$17:$D$31,CM$17:CM$31))</f>
        <v>0</v>
      </c>
      <c r="CN59" s="380">
        <f>SUM(_xlfn.XLOOKUP($D59,$D$17:$D$31,$AD$17:$AD$31):_xlfn.XLOOKUP($D59,$D$17:$D$31,CN$17:CN$31))</f>
        <v>0</v>
      </c>
      <c r="CO59" s="380">
        <f>SUM(_xlfn.XLOOKUP($D59,$D$17:$D$31,$AD$17:$AD$31):_xlfn.XLOOKUP($D59,$D$17:$D$31,CO$17:CO$31))</f>
        <v>0</v>
      </c>
      <c r="CP59" s="380">
        <f>SUM(_xlfn.XLOOKUP($D59,$D$17:$D$31,$AD$17:$AD$31):_xlfn.XLOOKUP($D59,$D$17:$D$31,CP$17:CP$31))</f>
        <v>0</v>
      </c>
      <c r="CQ59" s="380">
        <f>SUM(_xlfn.XLOOKUP($D59,$D$17:$D$31,$AD$17:$AD$31):_xlfn.XLOOKUP($D59,$D$17:$D$31,CQ$17:CQ$31))</f>
        <v>0</v>
      </c>
      <c r="CR59" s="380">
        <f>SUM(_xlfn.XLOOKUP($D59,$D$17:$D$31,$AD$17:$AD$31):_xlfn.XLOOKUP($D59,$D$17:$D$31,CR$17:CR$31))</f>
        <v>0</v>
      </c>
      <c r="CS59" s="380">
        <f>SUM(_xlfn.XLOOKUP($D59,$D$17:$D$31,$AD$17:$AD$31):_xlfn.XLOOKUP($D59,$D$17:$D$31,CS$17:CS$31))</f>
        <v>0</v>
      </c>
      <c r="CT59" s="380">
        <f>SUM(_xlfn.XLOOKUP($D59,$D$17:$D$31,$AD$17:$AD$31):_xlfn.XLOOKUP($D59,$D$17:$D$31,CT$17:CT$31))</f>
        <v>0</v>
      </c>
      <c r="CU59" s="380">
        <f>SUM(_xlfn.XLOOKUP($D59,$D$17:$D$31,$AD$17:$AD$31):_xlfn.XLOOKUP($D59,$D$17:$D$31,CU$17:CU$31))</f>
        <v>0</v>
      </c>
      <c r="CV59" s="380">
        <f>SUM(_xlfn.XLOOKUP($D59,$D$17:$D$31,$AD$17:$AD$31):_xlfn.XLOOKUP($D59,$D$17:$D$31,CV$17:CV$31))</f>
        <v>0</v>
      </c>
      <c r="CW59" s="380">
        <f>SUM(_xlfn.XLOOKUP($D59,$D$17:$D$31,$AD$17:$AD$31):_xlfn.XLOOKUP($D59,$D$17:$D$31,CW$17:CW$31))</f>
        <v>0</v>
      </c>
      <c r="CX59" s="380">
        <f>SUM(_xlfn.XLOOKUP($D59,$D$17:$D$31,$AD$17:$AD$31):_xlfn.XLOOKUP($D59,$D$17:$D$31,CX$17:CX$31))</f>
        <v>0</v>
      </c>
      <c r="CY59" s="380">
        <f>SUM(_xlfn.XLOOKUP($D59,$D$17:$D$31,$AD$17:$AD$31):_xlfn.XLOOKUP($D59,$D$17:$D$31,CY$17:CY$31))</f>
        <v>0</v>
      </c>
      <c r="CZ59" s="380">
        <f>SUM(_xlfn.XLOOKUP($D59,$D$17:$D$31,$AD$17:$AD$31):_xlfn.XLOOKUP($D59,$D$17:$D$31,CZ$17:CZ$31))</f>
        <v>0</v>
      </c>
      <c r="DA59" s="380">
        <f>SUM(_xlfn.XLOOKUP($D59,$D$17:$D$31,$AD$17:$AD$31):_xlfn.XLOOKUP($D59,$D$17:$D$31,DA$17:DA$31))</f>
        <v>0</v>
      </c>
      <c r="DB59" s="380">
        <f>SUM(_xlfn.XLOOKUP($D59,$D$17:$D$31,$AD$17:$AD$31):_xlfn.XLOOKUP($D59,$D$17:$D$31,DB$17:DB$31))</f>
        <v>0</v>
      </c>
      <c r="DC59" s="380">
        <f>SUM(_xlfn.XLOOKUP($D59,$D$17:$D$31,$AD$17:$AD$31):_xlfn.XLOOKUP($D59,$D$17:$D$31,DC$17:DC$31))</f>
        <v>0</v>
      </c>
      <c r="DD59" s="380">
        <f>SUM(_xlfn.XLOOKUP($D59,$D$17:$D$31,$AD$17:$AD$31):_xlfn.XLOOKUP($D59,$D$17:$D$31,DD$17:DD$31))</f>
        <v>0</v>
      </c>
      <c r="DE59" s="380">
        <f>SUM(_xlfn.XLOOKUP($D59,$D$17:$D$31,$AD$17:$AD$31):_xlfn.XLOOKUP($D59,$D$17:$D$31,DE$17:DE$31))</f>
        <v>0</v>
      </c>
      <c r="DF59" s="380">
        <f>SUM(_xlfn.XLOOKUP($D59,$D$17:$D$31,$AD$17:$AD$31):_xlfn.XLOOKUP($D59,$D$17:$D$31,DF$17:DF$31))</f>
        <v>0</v>
      </c>
      <c r="DG59" s="380">
        <f>SUM(_xlfn.XLOOKUP($D59,$D$17:$D$31,$AD$17:$AD$31):_xlfn.XLOOKUP($D59,$D$17:$D$31,DG$17:DG$31))</f>
        <v>0</v>
      </c>
      <c r="DH59" s="380">
        <f>SUM(_xlfn.XLOOKUP($D59,$D$17:$D$31,$AD$17:$AD$31):_xlfn.XLOOKUP($D59,$D$17:$D$31,DH$17:DH$31))</f>
        <v>0</v>
      </c>
      <c r="DI59" s="380">
        <f>SUM(_xlfn.XLOOKUP($D59,$D$17:$D$31,$AD$17:$AD$31):_xlfn.XLOOKUP($D59,$D$17:$D$31,DI$17:DI$31))</f>
        <v>0</v>
      </c>
      <c r="DJ59" s="380">
        <f>SUM(_xlfn.XLOOKUP($D59,$D$17:$D$31,$AD$17:$AD$31):_xlfn.XLOOKUP($D59,$D$17:$D$31,DJ$17:DJ$31))</f>
        <v>0</v>
      </c>
      <c r="DK59" s="380">
        <f>SUM(_xlfn.XLOOKUP($D59,$D$17:$D$31,$AD$17:$AD$31):_xlfn.XLOOKUP($D59,$D$17:$D$31,DK$17:DK$31))</f>
        <v>0</v>
      </c>
      <c r="DL59" s="380">
        <f>SUM(_xlfn.XLOOKUP($D59,$D$17:$D$31,$AD$17:$AD$31):_xlfn.XLOOKUP($D59,$D$17:$D$31,DL$17:DL$31))</f>
        <v>0</v>
      </c>
      <c r="DM59" s="380">
        <f>SUM(_xlfn.XLOOKUP($D59,$D$17:$D$31,$AD$17:$AD$31):_xlfn.XLOOKUP($D59,$D$17:$D$31,DM$17:DM$31))</f>
        <v>0</v>
      </c>
      <c r="DN59" s="380">
        <f>SUM(_xlfn.XLOOKUP($D59,$D$17:$D$31,$AD$17:$AD$31):_xlfn.XLOOKUP($D59,$D$17:$D$31,DN$17:DN$31))</f>
        <v>0</v>
      </c>
      <c r="DO59" s="380">
        <f>SUM(_xlfn.XLOOKUP($D59,$D$17:$D$31,$AD$17:$AD$31):_xlfn.XLOOKUP($D59,$D$17:$D$31,DO$17:DO$31))</f>
        <v>0</v>
      </c>
      <c r="DP59" s="380">
        <f>SUM(_xlfn.XLOOKUP($D59,$D$17:$D$31,$AD$17:$AD$31):_xlfn.XLOOKUP($D59,$D$17:$D$31,DP$17:DP$31))</f>
        <v>0</v>
      </c>
      <c r="DQ59" s="380">
        <f>SUM(_xlfn.XLOOKUP($D59,$D$17:$D$31,$AD$17:$AD$31):_xlfn.XLOOKUP($D59,$D$17:$D$31,DQ$17:DQ$31))</f>
        <v>0</v>
      </c>
      <c r="DR59" s="380">
        <f>SUM(_xlfn.XLOOKUP($D59,$D$17:$D$31,$AD$17:$AD$31):_xlfn.XLOOKUP($D59,$D$17:$D$31,DR$17:DR$31))</f>
        <v>0</v>
      </c>
      <c r="DS59" s="380">
        <f>SUM(_xlfn.XLOOKUP($D59,$D$17:$D$31,$AD$17:$AD$31):_xlfn.XLOOKUP($D59,$D$17:$D$31,DS$17:DS$31))</f>
        <v>0</v>
      </c>
      <c r="DT59" s="380">
        <f>SUM(_xlfn.XLOOKUP($D59,$D$17:$D$31,$AD$17:$AD$31):_xlfn.XLOOKUP($D59,$D$17:$D$31,DT$17:DT$31))</f>
        <v>0</v>
      </c>
      <c r="DU59" s="380">
        <f>SUM(_xlfn.XLOOKUP($D59,$D$17:$D$31,$AD$17:$AD$31):_xlfn.XLOOKUP($D59,$D$17:$D$31,DU$17:DU$31))</f>
        <v>0</v>
      </c>
      <c r="DV59" s="380">
        <f>SUM(_xlfn.XLOOKUP($D59,$D$17:$D$31,$AD$17:$AD$31):_xlfn.XLOOKUP($D59,$D$17:$D$31,DV$17:DV$31))</f>
        <v>0</v>
      </c>
      <c r="DW59" s="380">
        <f>SUM(_xlfn.XLOOKUP($D59,$D$17:$D$31,$AD$17:$AD$31):_xlfn.XLOOKUP($D59,$D$17:$D$31,DW$17:DW$31))</f>
        <v>0</v>
      </c>
      <c r="DX59" s="380">
        <f>SUM(_xlfn.XLOOKUP($D59,$D$17:$D$31,$AD$17:$AD$31):_xlfn.XLOOKUP($D59,$D$17:$D$31,DX$17:DX$31))</f>
        <v>0</v>
      </c>
      <c r="DY59" s="380">
        <f>SUM(_xlfn.XLOOKUP($D59,$D$17:$D$31,$AD$17:$AD$31):_xlfn.XLOOKUP($D59,$D$17:$D$31,DY$17:DY$31))</f>
        <v>0</v>
      </c>
      <c r="DZ59" s="380">
        <f>SUM(_xlfn.XLOOKUP($D59,$D$17:$D$31,$AD$17:$AD$31):_xlfn.XLOOKUP($D59,$D$17:$D$31,DZ$17:DZ$31))</f>
        <v>0</v>
      </c>
      <c r="EA59" s="380">
        <f>SUM(_xlfn.XLOOKUP($D59,$D$17:$D$31,$AD$17:$AD$31):_xlfn.XLOOKUP($D59,$D$17:$D$31,EA$17:EA$31))</f>
        <v>0</v>
      </c>
      <c r="EB59" s="380">
        <f>SUM(_xlfn.XLOOKUP($D59,$D$17:$D$31,$AD$17:$AD$31):_xlfn.XLOOKUP($D59,$D$17:$D$31,EB$17:EB$31))</f>
        <v>0</v>
      </c>
      <c r="EC59" s="380">
        <f>SUM(_xlfn.XLOOKUP($D59,$D$17:$D$31,$AD$17:$AD$31):_xlfn.XLOOKUP($D59,$D$17:$D$31,EC$17:EC$31))</f>
        <v>0</v>
      </c>
      <c r="ED59" s="380">
        <f>SUM(_xlfn.XLOOKUP($D59,$D$17:$D$31,$AD$17:$AD$31):_xlfn.XLOOKUP($D59,$D$17:$D$31,ED$17:ED$31))</f>
        <v>0</v>
      </c>
      <c r="EE59" s="380">
        <f>SUM(_xlfn.XLOOKUP($D59,$D$17:$D$31,$AD$17:$AD$31):_xlfn.XLOOKUP($D59,$D$17:$D$31,EE$17:EE$31))</f>
        <v>0</v>
      </c>
      <c r="EF59" s="380">
        <f>SUM(_xlfn.XLOOKUP($D59,$D$17:$D$31,$AD$17:$AD$31):_xlfn.XLOOKUP($D59,$D$17:$D$31,EF$17:EF$31))</f>
        <v>0</v>
      </c>
      <c r="EG59" s="380">
        <f>SUM(_xlfn.XLOOKUP($D59,$D$17:$D$31,$AD$17:$AD$31):_xlfn.XLOOKUP($D59,$D$17:$D$31,EG$17:EG$31))</f>
        <v>0</v>
      </c>
      <c r="EH59" s="380">
        <f>SUM(_xlfn.XLOOKUP($D59,$D$17:$D$31,$AD$17:$AD$31):_xlfn.XLOOKUP($D59,$D$17:$D$31,EH$17:EH$31))</f>
        <v>0</v>
      </c>
      <c r="EI59" s="380">
        <f>SUM(_xlfn.XLOOKUP($D59,$D$17:$D$31,$AD$17:$AD$31):_xlfn.XLOOKUP($D59,$D$17:$D$31,EI$17:EI$31))</f>
        <v>0</v>
      </c>
      <c r="EJ59" s="380">
        <f>SUM(_xlfn.XLOOKUP($D59,$D$17:$D$31,$AD$17:$AD$31):_xlfn.XLOOKUP($D59,$D$17:$D$31,EJ$17:EJ$31))</f>
        <v>0</v>
      </c>
      <c r="EK59" s="380">
        <f>SUM(_xlfn.XLOOKUP($D59,$D$17:$D$31,$AD$17:$AD$31):_xlfn.XLOOKUP($D59,$D$17:$D$31,EK$17:EK$31))</f>
        <v>0</v>
      </c>
      <c r="EL59" s="380">
        <f>SUM(_xlfn.XLOOKUP($D59,$D$17:$D$31,$AD$17:$AD$31):_xlfn.XLOOKUP($D59,$D$17:$D$31,EL$17:EL$31))</f>
        <v>0</v>
      </c>
      <c r="EM59" s="380">
        <f>SUM(_xlfn.XLOOKUP($D59,$D$17:$D$31,$AD$17:$AD$31):_xlfn.XLOOKUP($D59,$D$17:$D$31,EM$17:EM$31))</f>
        <v>0</v>
      </c>
      <c r="EN59" s="380">
        <f>SUM(_xlfn.XLOOKUP($D59,$D$17:$D$31,$AD$17:$AD$31):_xlfn.XLOOKUP($D59,$D$17:$D$31,EN$17:EN$31))</f>
        <v>0</v>
      </c>
      <c r="EO59" s="380">
        <f>SUM(_xlfn.XLOOKUP($D59,$D$17:$D$31,$AD$17:$AD$31):_xlfn.XLOOKUP($D59,$D$17:$D$31,EO$17:EO$31))</f>
        <v>0</v>
      </c>
      <c r="EP59" s="380">
        <f>SUM(_xlfn.XLOOKUP($D59,$D$17:$D$31,$AD$17:$AD$31):_xlfn.XLOOKUP($D59,$D$17:$D$31,EP$17:EP$31))</f>
        <v>0</v>
      </c>
      <c r="EQ59" s="380">
        <f>SUM(_xlfn.XLOOKUP($D59,$D$17:$D$31,$AD$17:$AD$31):_xlfn.XLOOKUP($D59,$D$17:$D$31,EQ$17:EQ$31))</f>
        <v>0</v>
      </c>
      <c r="ER59" s="380">
        <f>SUM(_xlfn.XLOOKUP($D59,$D$17:$D$31,$AD$17:$AD$31):_xlfn.XLOOKUP($D59,$D$17:$D$31,ER$17:ER$31))</f>
        <v>0</v>
      </c>
      <c r="ES59" s="380">
        <f>SUM(_xlfn.XLOOKUP($D59,$D$17:$D$31,$AD$17:$AD$31):_xlfn.XLOOKUP($D59,$D$17:$D$31,ES$17:ES$31))</f>
        <v>0</v>
      </c>
      <c r="ET59" s="380">
        <f>SUM(_xlfn.XLOOKUP($D59,$D$17:$D$31,$AD$17:$AD$31):_xlfn.XLOOKUP($D59,$D$17:$D$31,ET$17:ET$31))</f>
        <v>0</v>
      </c>
      <c r="EU59" s="380">
        <f>SUM(_xlfn.XLOOKUP($D59,$D$17:$D$31,$AD$17:$AD$31):_xlfn.XLOOKUP($D59,$D$17:$D$31,EU$17:EU$31))</f>
        <v>0</v>
      </c>
      <c r="EV59" s="380">
        <f>SUM(_xlfn.XLOOKUP($D59,$D$17:$D$31,$AD$17:$AD$31):_xlfn.XLOOKUP($D59,$D$17:$D$31,EV$17:EV$31))</f>
        <v>0</v>
      </c>
      <c r="EW59" s="380">
        <f>SUM(_xlfn.XLOOKUP($D59,$D$17:$D$31,$AD$17:$AD$31):_xlfn.XLOOKUP($D59,$D$17:$D$31,EW$17:EW$31))</f>
        <v>0</v>
      </c>
      <c r="EX59" s="380">
        <f>SUM(_xlfn.XLOOKUP($D59,$D$17:$D$31,$AD$17:$AD$31):_xlfn.XLOOKUP($D59,$D$17:$D$31,EX$17:EX$31))</f>
        <v>0</v>
      </c>
      <c r="EY59" s="380">
        <f>SUM(_xlfn.XLOOKUP($D59,$D$17:$D$31,$AD$17:$AD$31):_xlfn.XLOOKUP($D59,$D$17:$D$31,EY$17:EY$31))</f>
        <v>0</v>
      </c>
      <c r="EZ59" s="380">
        <f>SUM(_xlfn.XLOOKUP($D59,$D$17:$D$31,$AD$17:$AD$31):_xlfn.XLOOKUP($D59,$D$17:$D$31,EZ$17:EZ$31))</f>
        <v>0</v>
      </c>
      <c r="FA59" s="380">
        <f>SUM(_xlfn.XLOOKUP($D59,$D$17:$D$31,$AD$17:$AD$31):_xlfn.XLOOKUP($D59,$D$17:$D$31,FA$17:FA$31))</f>
        <v>0</v>
      </c>
      <c r="FB59" s="380">
        <f>SUM(_xlfn.XLOOKUP($D59,$D$17:$D$31,$AD$17:$AD$31):_xlfn.XLOOKUP($D59,$D$17:$D$31,FB$17:FB$31))</f>
        <v>0</v>
      </c>
      <c r="FC59" s="380">
        <f>SUM(_xlfn.XLOOKUP($D59,$D$17:$D$31,$AD$17:$AD$31):_xlfn.XLOOKUP($D59,$D$17:$D$31,FC$17:FC$31))</f>
        <v>0</v>
      </c>
      <c r="FD59" s="380">
        <f>SUM(_xlfn.XLOOKUP($D59,$D$17:$D$31,$AD$17:$AD$31):_xlfn.XLOOKUP($D59,$D$17:$D$31,FD$17:FD$31))</f>
        <v>0</v>
      </c>
      <c r="FE59" s="380">
        <f>SUM(_xlfn.XLOOKUP($D59,$D$17:$D$31,$AD$17:$AD$31):_xlfn.XLOOKUP($D59,$D$17:$D$31,FE$17:FE$31))</f>
        <v>0</v>
      </c>
      <c r="FF59" s="380">
        <f>SUM(_xlfn.XLOOKUP($D59,$D$17:$D$31,$AD$17:$AD$31):_xlfn.XLOOKUP($D59,$D$17:$D$31,FF$17:FF$31))</f>
        <v>0</v>
      </c>
      <c r="FG59" s="380">
        <f>SUM(_xlfn.XLOOKUP($D59,$D$17:$D$31,$AD$17:$AD$31):_xlfn.XLOOKUP($D59,$D$17:$D$31,FG$17:FG$31))</f>
        <v>0</v>
      </c>
      <c r="FH59" s="380">
        <f>SUM(_xlfn.XLOOKUP($D59,$D$17:$D$31,$AD$17:$AD$31):_xlfn.XLOOKUP($D59,$D$17:$D$31,FH$17:FH$31))</f>
        <v>0</v>
      </c>
      <c r="FI59" s="380">
        <f>SUM(_xlfn.XLOOKUP($D59,$D$17:$D$31,$AD$17:$AD$31):_xlfn.XLOOKUP($D59,$D$17:$D$31,FI$17:FI$31))</f>
        <v>0</v>
      </c>
      <c r="FJ59" s="380">
        <f>SUM(_xlfn.XLOOKUP($D59,$D$17:$D$31,$AD$17:$AD$31):_xlfn.XLOOKUP($D59,$D$17:$D$31,FJ$17:FJ$31))</f>
        <v>0</v>
      </c>
      <c r="FK59" s="380">
        <f>SUM(_xlfn.XLOOKUP($D59,$D$17:$D$31,$AD$17:$AD$31):_xlfn.XLOOKUP($D59,$D$17:$D$31,FK$17:FK$31))</f>
        <v>0</v>
      </c>
      <c r="FL59" s="380">
        <f>SUM(_xlfn.XLOOKUP($D59,$D$17:$D$31,$AD$17:$AD$31):_xlfn.XLOOKUP($D59,$D$17:$D$31,FL$17:FL$31))</f>
        <v>0</v>
      </c>
      <c r="FM59" s="380">
        <f>SUM(_xlfn.XLOOKUP($D59,$D$17:$D$31,$AD$17:$AD$31):_xlfn.XLOOKUP($D59,$D$17:$D$31,FM$17:FM$31))</f>
        <v>0</v>
      </c>
      <c r="FN59" s="380">
        <f>SUM(_xlfn.XLOOKUP($D59,$D$17:$D$31,$AD$17:$AD$31):_xlfn.XLOOKUP($D59,$D$17:$D$31,FN$17:FN$31))</f>
        <v>0</v>
      </c>
      <c r="FO59" s="380">
        <f>SUM(_xlfn.XLOOKUP($D59,$D$17:$D$31,$AD$17:$AD$31):_xlfn.XLOOKUP($D59,$D$17:$D$31,FO$17:FO$31))</f>
        <v>0</v>
      </c>
      <c r="FP59" s="380">
        <f>SUM(_xlfn.XLOOKUP($D59,$D$17:$D$31,$AD$17:$AD$31):_xlfn.XLOOKUP($D59,$D$17:$D$31,FP$17:FP$31))</f>
        <v>0</v>
      </c>
      <c r="FQ59" s="380">
        <f>SUM(_xlfn.XLOOKUP($D59,$D$17:$D$31,$AD$17:$AD$31):_xlfn.XLOOKUP($D59,$D$17:$D$31,FQ$17:FQ$31))</f>
        <v>0</v>
      </c>
      <c r="FR59" s="380">
        <f>SUM(_xlfn.XLOOKUP($D59,$D$17:$D$31,$AD$17:$AD$31):_xlfn.XLOOKUP($D59,$D$17:$D$31,FR$17:FR$31))</f>
        <v>0</v>
      </c>
      <c r="FS59" s="380">
        <f>SUM(_xlfn.XLOOKUP($D59,$D$17:$D$31,$AD$17:$AD$31):_xlfn.XLOOKUP($D59,$D$17:$D$31,FS$17:FS$31))</f>
        <v>0</v>
      </c>
      <c r="FT59" s="380">
        <f>SUM(_xlfn.XLOOKUP($D59,$D$17:$D$31,$AD$17:$AD$31):_xlfn.XLOOKUP($D59,$D$17:$D$31,FT$17:FT$31))</f>
        <v>0</v>
      </c>
      <c r="FU59" s="380">
        <f>SUM(_xlfn.XLOOKUP($D59,$D$17:$D$31,$AD$17:$AD$31):_xlfn.XLOOKUP($D59,$D$17:$D$31,FU$17:FU$31))</f>
        <v>0</v>
      </c>
      <c r="FV59" s="380">
        <f>SUM(_xlfn.XLOOKUP($D59,$D$17:$D$31,$AD$17:$AD$31):_xlfn.XLOOKUP($D59,$D$17:$D$31,FV$17:FV$31))</f>
        <v>0</v>
      </c>
      <c r="FW59" s="380">
        <f>SUM(_xlfn.XLOOKUP($D59,$D$17:$D$31,$AD$17:$AD$31):_xlfn.XLOOKUP($D59,$D$17:$D$31,FW$17:FW$31))</f>
        <v>0</v>
      </c>
      <c r="FX59" s="380">
        <f>SUM(_xlfn.XLOOKUP($D59,$D$17:$D$31,$AD$17:$AD$31):_xlfn.XLOOKUP($D59,$D$17:$D$31,FX$17:FX$31))</f>
        <v>0</v>
      </c>
      <c r="FY59" s="380">
        <f>SUM(_xlfn.XLOOKUP($D59,$D$17:$D$31,$AD$17:$AD$31):_xlfn.XLOOKUP($D59,$D$17:$D$31,FY$17:FY$31))</f>
        <v>0</v>
      </c>
      <c r="FZ59" s="380">
        <f>SUM(_xlfn.XLOOKUP($D59,$D$17:$D$31,$AD$17:$AD$31):_xlfn.XLOOKUP($D59,$D$17:$D$31,FZ$17:FZ$31))</f>
        <v>0</v>
      </c>
      <c r="GA59" s="380">
        <f>SUM(_xlfn.XLOOKUP($D59,$D$17:$D$31,$AD$17:$AD$31):_xlfn.XLOOKUP($D59,$D$17:$D$31,GA$17:GA$31))</f>
        <v>0</v>
      </c>
      <c r="GB59" s="380">
        <f>SUM(_xlfn.XLOOKUP($D59,$D$17:$D$31,$AD$17:$AD$31):_xlfn.XLOOKUP($D59,$D$17:$D$31,GB$17:GB$31))</f>
        <v>0</v>
      </c>
      <c r="GC59" s="380">
        <f>SUM(_xlfn.XLOOKUP($D59,$D$17:$D$31,$AD$17:$AD$31):_xlfn.XLOOKUP($D59,$D$17:$D$31,GC$17:GC$31))</f>
        <v>0</v>
      </c>
      <c r="GD59" s="380">
        <f>SUM(_xlfn.XLOOKUP($D59,$D$17:$D$31,$AD$17:$AD$31):_xlfn.XLOOKUP($D59,$D$17:$D$31,GD$17:GD$31))</f>
        <v>0</v>
      </c>
      <c r="GE59" s="380">
        <f>SUM(_xlfn.XLOOKUP($D59,$D$17:$D$31,$AD$17:$AD$31):_xlfn.XLOOKUP($D59,$D$17:$D$31,GE$17:GE$31))</f>
        <v>0</v>
      </c>
      <c r="GF59" s="380">
        <f>SUM(_xlfn.XLOOKUP($D59,$D$17:$D$31,$AD$17:$AD$31):_xlfn.XLOOKUP($D59,$D$17:$D$31,GF$17:GF$31))</f>
        <v>0</v>
      </c>
      <c r="GG59" s="380">
        <f>SUM(_xlfn.XLOOKUP($D59,$D$17:$D$31,$AD$17:$AD$31):_xlfn.XLOOKUP($D59,$D$17:$D$31,GG$17:GG$31))</f>
        <v>0</v>
      </c>
      <c r="GH59" s="380">
        <f>SUM(_xlfn.XLOOKUP($D59,$D$17:$D$31,$AD$17:$AD$31):_xlfn.XLOOKUP($D59,$D$17:$D$31,GH$17:GH$31))</f>
        <v>0</v>
      </c>
      <c r="GI59" s="380">
        <f>SUM(_xlfn.XLOOKUP($D59,$D$17:$D$31,$AD$17:$AD$31):_xlfn.XLOOKUP($D59,$D$17:$D$31,GI$17:GI$31))</f>
        <v>0</v>
      </c>
      <c r="GJ59" s="380">
        <f>SUM(_xlfn.XLOOKUP($D59,$D$17:$D$31,$AD$17:$AD$31):_xlfn.XLOOKUP($D59,$D$17:$D$31,GJ$17:GJ$31))</f>
        <v>0</v>
      </c>
      <c r="GK59" s="380">
        <f>SUM(_xlfn.XLOOKUP($D59,$D$17:$D$31,$AD$17:$AD$31):_xlfn.XLOOKUP($D59,$D$17:$D$31,GK$17:GK$31))</f>
        <v>0</v>
      </c>
      <c r="GL59" s="380">
        <f>SUM(_xlfn.XLOOKUP($D59,$D$17:$D$31,$AD$17:$AD$31):_xlfn.XLOOKUP($D59,$D$17:$D$31,GL$17:GL$31))</f>
        <v>0</v>
      </c>
      <c r="GM59" s="380">
        <f>SUM(_xlfn.XLOOKUP($D59,$D$17:$D$31,$AD$17:$AD$31):_xlfn.XLOOKUP($D59,$D$17:$D$31,GM$17:GM$31))</f>
        <v>0</v>
      </c>
      <c r="GN59" s="380">
        <f>SUM(_xlfn.XLOOKUP($D59,$D$17:$D$31,$AD$17:$AD$31):_xlfn.XLOOKUP($D59,$D$17:$D$31,GN$17:GN$31))</f>
        <v>0</v>
      </c>
      <c r="GO59" s="380">
        <f>SUM(_xlfn.XLOOKUP($D59,$D$17:$D$31,$AD$17:$AD$31):_xlfn.XLOOKUP($D59,$D$17:$D$31,GO$17:GO$31))</f>
        <v>0</v>
      </c>
      <c r="GP59" s="380">
        <f>SUM(_xlfn.XLOOKUP($D59,$D$17:$D$31,$AD$17:$AD$31):_xlfn.XLOOKUP($D59,$D$17:$D$31,GP$17:GP$31))</f>
        <v>0</v>
      </c>
      <c r="GQ59" s="380">
        <f>SUM(_xlfn.XLOOKUP($D59,$D$17:$D$31,$AD$17:$AD$31):_xlfn.XLOOKUP($D59,$D$17:$D$31,GQ$17:GQ$31))</f>
        <v>0</v>
      </c>
      <c r="GR59" s="380">
        <f>SUM(_xlfn.XLOOKUP($D59,$D$17:$D$31,$AD$17:$AD$31):_xlfn.XLOOKUP($D59,$D$17:$D$31,GR$17:GR$31))</f>
        <v>0</v>
      </c>
      <c r="GS59" s="380">
        <f>SUM(_xlfn.XLOOKUP($D59,$D$17:$D$31,$AD$17:$AD$31):_xlfn.XLOOKUP($D59,$D$17:$D$31,GS$17:GS$31))</f>
        <v>0</v>
      </c>
      <c r="GT59" s="380">
        <f>SUM(_xlfn.XLOOKUP($D59,$D$17:$D$31,$AD$17:$AD$31):_xlfn.XLOOKUP($D59,$D$17:$D$31,GT$17:GT$31))</f>
        <v>0</v>
      </c>
      <c r="GU59" s="380">
        <f>SUM(_xlfn.XLOOKUP($D59,$D$17:$D$31,$AD$17:$AD$31):_xlfn.XLOOKUP($D59,$D$17:$D$31,GU$17:GU$31))</f>
        <v>0</v>
      </c>
      <c r="GV59" s="380">
        <f>SUM(_xlfn.XLOOKUP($D59,$D$17:$D$31,$AD$17:$AD$31):_xlfn.XLOOKUP($D59,$D$17:$D$31,GV$17:GV$31))</f>
        <v>0</v>
      </c>
      <c r="GW59" s="380">
        <f>SUM(_xlfn.XLOOKUP($D59,$D$17:$D$31,$AD$17:$AD$31):_xlfn.XLOOKUP($D59,$D$17:$D$31,GW$17:GW$31))</f>
        <v>0</v>
      </c>
      <c r="GX59" s="380">
        <f>SUM(_xlfn.XLOOKUP($D59,$D$17:$D$31,$AD$17:$AD$31):_xlfn.XLOOKUP($D59,$D$17:$D$31,GX$17:GX$31))</f>
        <v>0</v>
      </c>
      <c r="GY59" s="380">
        <f>SUM(_xlfn.XLOOKUP($D59,$D$17:$D$31,$AD$17:$AD$31):_xlfn.XLOOKUP($D59,$D$17:$D$31,GY$17:GY$31))</f>
        <v>0</v>
      </c>
      <c r="GZ59" s="380">
        <f>SUM(_xlfn.XLOOKUP($D59,$D$17:$D$31,$AD$17:$AD$31):_xlfn.XLOOKUP($D59,$D$17:$D$31,GZ$17:GZ$31))</f>
        <v>0</v>
      </c>
      <c r="HA59" s="380">
        <f>SUM(_xlfn.XLOOKUP($D59,$D$17:$D$31,$AD$17:$AD$31):_xlfn.XLOOKUP($D59,$D$17:$D$31,HA$17:HA$31))</f>
        <v>0</v>
      </c>
    </row>
    <row r="60" spans="3:209" x14ac:dyDescent="0.2">
      <c r="C60" s="262">
        <f>C59+1</f>
        <v>2</v>
      </c>
      <c r="D60" s="21" t="str">
        <v>PayGo TIF Loan</v>
      </c>
      <c r="N60" s="240">
        <f>SUM(_xlfn.XLOOKUP($D60,$D$17:$D$31,$N$17:$N$31):_xlfn.XLOOKUP($D60,$D$17:$D$31,N$17:N$31))</f>
        <v>0</v>
      </c>
      <c r="O60" s="240">
        <f>SUM(_xlfn.XLOOKUP($D60,$D$17:$D$31,$N$17:$N$31):_xlfn.XLOOKUP($D60,$D$17:$D$31,O$17:O$31))</f>
        <v>0</v>
      </c>
      <c r="P60" s="240">
        <f>SUM(_xlfn.XLOOKUP($D60,$D$17:$D$31,$N$17:$N$31):_xlfn.XLOOKUP($D60,$D$17:$D$31,P$17:P$31))</f>
        <v>0</v>
      </c>
      <c r="Q60" s="240">
        <f>SUM(_xlfn.XLOOKUP($D60,$D$17:$D$31,$N$17:$N$31):_xlfn.XLOOKUP($D60,$D$17:$D$31,Q$17:Q$31))</f>
        <v>0</v>
      </c>
      <c r="R60" s="240">
        <f>SUM(_xlfn.XLOOKUP($D60,$D$17:$D$31,$N$17:$N$31):_xlfn.XLOOKUP($D60,$D$17:$D$31,R$17:R$31))</f>
        <v>0</v>
      </c>
      <c r="S60" s="240">
        <f>SUM(_xlfn.XLOOKUP($D60,$D$17:$D$31,$N$17:$N$31):_xlfn.XLOOKUP($D60,$D$17:$D$31,S$17:S$31))</f>
        <v>0</v>
      </c>
      <c r="T60" s="240">
        <f>SUM(_xlfn.XLOOKUP($D60,$D$17:$D$31,$N$17:$N$31):_xlfn.XLOOKUP($D60,$D$17:$D$31,T$17:T$31))</f>
        <v>0</v>
      </c>
      <c r="U60" s="240">
        <f>SUM(_xlfn.XLOOKUP($D60,$D$17:$D$31,$N$17:$N$31):_xlfn.XLOOKUP($D60,$D$17:$D$31,U$17:U$31))</f>
        <v>0</v>
      </c>
      <c r="V60" s="240">
        <f>SUM(_xlfn.XLOOKUP($D60,$D$17:$D$31,$N$17:$N$31):_xlfn.XLOOKUP($D60,$D$17:$D$31,V$17:V$31))</f>
        <v>0</v>
      </c>
      <c r="W60" s="240">
        <f>SUM(_xlfn.XLOOKUP($D60,$D$17:$D$31,$N$17:$N$31):_xlfn.XLOOKUP($D60,$D$17:$D$31,W$17:W$31))</f>
        <v>0</v>
      </c>
      <c r="X60" s="240">
        <f>SUM(_xlfn.XLOOKUP($D60,$D$17:$D$31,$N$17:$N$31):_xlfn.XLOOKUP($D60,$D$17:$D$31,X$17:X$31))</f>
        <v>0</v>
      </c>
      <c r="Y60" s="240">
        <f>SUM(_xlfn.XLOOKUP($D60,$D$17:$D$31,$N$17:$N$31):_xlfn.XLOOKUP($D60,$D$17:$D$31,Y$17:Y$31))</f>
        <v>0</v>
      </c>
      <c r="Z60" s="240">
        <f>SUM(_xlfn.XLOOKUP($D60,$D$17:$D$31,$N$17:$N$31):_xlfn.XLOOKUP($D60,$D$17:$D$31,Z$17:Z$31))</f>
        <v>0</v>
      </c>
      <c r="AA60" s="240">
        <f>SUM(_xlfn.XLOOKUP($D60,$D$17:$D$31,$N$17:$N$31):_xlfn.XLOOKUP($D60,$D$17:$D$31,AA$17:AA$31))</f>
        <v>0</v>
      </c>
      <c r="AB60" s="240">
        <f>SUM(_xlfn.XLOOKUP($D60,$D$17:$D$31,$N$17:$N$31):_xlfn.XLOOKUP($D60,$D$17:$D$31,AB$17:AB$31))</f>
        <v>0</v>
      </c>
      <c r="AD60" s="242">
        <f>SUM(_xlfn.XLOOKUP($D60,$D$17:$D$31,$AD$17:$AD$31):_xlfn.XLOOKUP($D60,$D$17:$D$31,AD$17:AD$31))</f>
        <v>0</v>
      </c>
      <c r="AE60" s="242">
        <f>SUM(_xlfn.XLOOKUP($D60,$D$17:$D$31,$AD$17:$AD$31):_xlfn.XLOOKUP($D60,$D$17:$D$31,AE$17:AE$31))</f>
        <v>0</v>
      </c>
      <c r="AF60" s="242">
        <f>SUM(_xlfn.XLOOKUP($D60,$D$17:$D$31,$AD$17:$AD$31):_xlfn.XLOOKUP($D60,$D$17:$D$31,AF$17:AF$31))</f>
        <v>0</v>
      </c>
      <c r="AG60" s="242">
        <f>SUM(_xlfn.XLOOKUP($D60,$D$17:$D$31,$AD$17:$AD$31):_xlfn.XLOOKUP($D60,$D$17:$D$31,AG$17:AG$31))</f>
        <v>0</v>
      </c>
      <c r="AH60" s="242">
        <f>SUM(_xlfn.XLOOKUP($D60,$D$17:$D$31,$AD$17:$AD$31):_xlfn.XLOOKUP($D60,$D$17:$D$31,AH$17:AH$31))</f>
        <v>0</v>
      </c>
      <c r="AI60" s="242">
        <f>SUM(_xlfn.XLOOKUP($D60,$D$17:$D$31,$AD$17:$AD$31):_xlfn.XLOOKUP($D60,$D$17:$D$31,AI$17:AI$31))</f>
        <v>0</v>
      </c>
      <c r="AJ60" s="242">
        <f>SUM(_xlfn.XLOOKUP($D60,$D$17:$D$31,$AD$17:$AD$31):_xlfn.XLOOKUP($D60,$D$17:$D$31,AJ$17:AJ$31))</f>
        <v>0</v>
      </c>
      <c r="AK60" s="242">
        <f>SUM(_xlfn.XLOOKUP($D60,$D$17:$D$31,$AD$17:$AD$31):_xlfn.XLOOKUP($D60,$D$17:$D$31,AK$17:AK$31))</f>
        <v>0</v>
      </c>
      <c r="AL60" s="242">
        <f>SUM(_xlfn.XLOOKUP($D60,$D$17:$D$31,$AD$17:$AD$31):_xlfn.XLOOKUP($D60,$D$17:$D$31,AL$17:AL$31))</f>
        <v>0</v>
      </c>
      <c r="AM60" s="242">
        <f>SUM(_xlfn.XLOOKUP($D60,$D$17:$D$31,$AD$17:$AD$31):_xlfn.XLOOKUP($D60,$D$17:$D$31,AM$17:AM$31))</f>
        <v>0</v>
      </c>
      <c r="AN60" s="242">
        <f>SUM(_xlfn.XLOOKUP($D60,$D$17:$D$31,$AD$17:$AD$31):_xlfn.XLOOKUP($D60,$D$17:$D$31,AN$17:AN$31))</f>
        <v>0</v>
      </c>
      <c r="AO60" s="242">
        <f>SUM(_xlfn.XLOOKUP($D60,$D$17:$D$31,$AD$17:$AD$31):_xlfn.XLOOKUP($D60,$D$17:$D$31,AO$17:AO$31))</f>
        <v>0</v>
      </c>
      <c r="AP60" s="242">
        <f>SUM(_xlfn.XLOOKUP($D60,$D$17:$D$31,$AD$17:$AD$31):_xlfn.XLOOKUP($D60,$D$17:$D$31,AP$17:AP$31))</f>
        <v>0</v>
      </c>
      <c r="AQ60" s="242">
        <f>SUM(_xlfn.XLOOKUP($D60,$D$17:$D$31,$AD$17:$AD$31):_xlfn.XLOOKUP($D60,$D$17:$D$31,AQ$17:AQ$31))</f>
        <v>0</v>
      </c>
      <c r="AR60" s="242">
        <f>SUM(_xlfn.XLOOKUP($D60,$D$17:$D$31,$AD$17:$AD$31):_xlfn.XLOOKUP($D60,$D$17:$D$31,AR$17:AR$31))</f>
        <v>0</v>
      </c>
      <c r="AS60" s="242">
        <f>SUM(_xlfn.XLOOKUP($D60,$D$17:$D$31,$AD$17:$AD$31):_xlfn.XLOOKUP($D60,$D$17:$D$31,AS$17:AS$31))</f>
        <v>0</v>
      </c>
      <c r="AT60" s="242">
        <f>SUM(_xlfn.XLOOKUP($D60,$D$17:$D$31,$AD$17:$AD$31):_xlfn.XLOOKUP($D60,$D$17:$D$31,AT$17:AT$31))</f>
        <v>0</v>
      </c>
      <c r="AU60" s="242">
        <f>SUM(_xlfn.XLOOKUP($D60,$D$17:$D$31,$AD$17:$AD$31):_xlfn.XLOOKUP($D60,$D$17:$D$31,AU$17:AU$31))</f>
        <v>0</v>
      </c>
      <c r="AV60" s="242">
        <f>SUM(_xlfn.XLOOKUP($D60,$D$17:$D$31,$AD$17:$AD$31):_xlfn.XLOOKUP($D60,$D$17:$D$31,AV$17:AV$31))</f>
        <v>0</v>
      </c>
      <c r="AW60" s="242">
        <f>SUM(_xlfn.XLOOKUP($D60,$D$17:$D$31,$AD$17:$AD$31):_xlfn.XLOOKUP($D60,$D$17:$D$31,AW$17:AW$31))</f>
        <v>0</v>
      </c>
      <c r="AX60" s="242">
        <f>SUM(_xlfn.XLOOKUP($D60,$D$17:$D$31,$AD$17:$AD$31):_xlfn.XLOOKUP($D60,$D$17:$D$31,AX$17:AX$31))</f>
        <v>0</v>
      </c>
      <c r="AY60" s="242">
        <f>SUM(_xlfn.XLOOKUP($D60,$D$17:$D$31,$AD$17:$AD$31):_xlfn.XLOOKUP($D60,$D$17:$D$31,AY$17:AY$31))</f>
        <v>0</v>
      </c>
      <c r="AZ60" s="242">
        <f>SUM(_xlfn.XLOOKUP($D60,$D$17:$D$31,$AD$17:$AD$31):_xlfn.XLOOKUP($D60,$D$17:$D$31,AZ$17:AZ$31))</f>
        <v>0</v>
      </c>
      <c r="BA60" s="242">
        <f>SUM(_xlfn.XLOOKUP($D60,$D$17:$D$31,$AD$17:$AD$31):_xlfn.XLOOKUP($D60,$D$17:$D$31,BA$17:BA$31))</f>
        <v>0</v>
      </c>
      <c r="BB60" s="242">
        <f>SUM(_xlfn.XLOOKUP($D60,$D$17:$D$31,$AD$17:$AD$31):_xlfn.XLOOKUP($D60,$D$17:$D$31,BB$17:BB$31))</f>
        <v>0</v>
      </c>
      <c r="BC60" s="242">
        <f>SUM(_xlfn.XLOOKUP($D60,$D$17:$D$31,$AD$17:$AD$31):_xlfn.XLOOKUP($D60,$D$17:$D$31,BC$17:BC$31))</f>
        <v>0</v>
      </c>
      <c r="BD60" s="242">
        <f>SUM(_xlfn.XLOOKUP($D60,$D$17:$D$31,$AD$17:$AD$31):_xlfn.XLOOKUP($D60,$D$17:$D$31,BD$17:BD$31))</f>
        <v>0</v>
      </c>
      <c r="BE60" s="242">
        <f>SUM(_xlfn.XLOOKUP($D60,$D$17:$D$31,$AD$17:$AD$31):_xlfn.XLOOKUP($D60,$D$17:$D$31,BE$17:BE$31))</f>
        <v>0</v>
      </c>
      <c r="BF60" s="242">
        <f>SUM(_xlfn.XLOOKUP($D60,$D$17:$D$31,$AD$17:$AD$31):_xlfn.XLOOKUP($D60,$D$17:$D$31,BF$17:BF$31))</f>
        <v>0</v>
      </c>
      <c r="BG60" s="242">
        <f>SUM(_xlfn.XLOOKUP($D60,$D$17:$D$31,$AD$17:$AD$31):_xlfn.XLOOKUP($D60,$D$17:$D$31,BG$17:BG$31))</f>
        <v>0</v>
      </c>
      <c r="BH60" s="242">
        <f>SUM(_xlfn.XLOOKUP($D60,$D$17:$D$31,$AD$17:$AD$31):_xlfn.XLOOKUP($D60,$D$17:$D$31,BH$17:BH$31))</f>
        <v>0</v>
      </c>
      <c r="BI60" s="242">
        <f>SUM(_xlfn.XLOOKUP($D60,$D$17:$D$31,$AD$17:$AD$31):_xlfn.XLOOKUP($D60,$D$17:$D$31,BI$17:BI$31))</f>
        <v>0</v>
      </c>
      <c r="BJ60" s="242">
        <f>SUM(_xlfn.XLOOKUP($D60,$D$17:$D$31,$AD$17:$AD$31):_xlfn.XLOOKUP($D60,$D$17:$D$31,BJ$17:BJ$31))</f>
        <v>0</v>
      </c>
      <c r="BK60" s="242">
        <f>SUM(_xlfn.XLOOKUP($D60,$D$17:$D$31,$AD$17:$AD$31):_xlfn.XLOOKUP($D60,$D$17:$D$31,BK$17:BK$31))</f>
        <v>0</v>
      </c>
      <c r="BL60" s="242">
        <f>SUM(_xlfn.XLOOKUP($D60,$D$17:$D$31,$AD$17:$AD$31):_xlfn.XLOOKUP($D60,$D$17:$D$31,BL$17:BL$31))</f>
        <v>0</v>
      </c>
      <c r="BM60" s="242">
        <f>SUM(_xlfn.XLOOKUP($D60,$D$17:$D$31,$AD$17:$AD$31):_xlfn.XLOOKUP($D60,$D$17:$D$31,BM$17:BM$31))</f>
        <v>0</v>
      </c>
      <c r="BN60" s="242">
        <f>SUM(_xlfn.XLOOKUP($D60,$D$17:$D$31,$AD$17:$AD$31):_xlfn.XLOOKUP($D60,$D$17:$D$31,BN$17:BN$31))</f>
        <v>0</v>
      </c>
      <c r="BO60" s="242">
        <f>SUM(_xlfn.XLOOKUP($D60,$D$17:$D$31,$AD$17:$AD$31):_xlfn.XLOOKUP($D60,$D$17:$D$31,BO$17:BO$31))</f>
        <v>0</v>
      </c>
      <c r="BP60" s="242">
        <f>SUM(_xlfn.XLOOKUP($D60,$D$17:$D$31,$AD$17:$AD$31):_xlfn.XLOOKUP($D60,$D$17:$D$31,BP$17:BP$31))</f>
        <v>0</v>
      </c>
      <c r="BQ60" s="242">
        <f>SUM(_xlfn.XLOOKUP($D60,$D$17:$D$31,$AD$17:$AD$31):_xlfn.XLOOKUP($D60,$D$17:$D$31,BQ$17:BQ$31))</f>
        <v>0</v>
      </c>
      <c r="BR60" s="242">
        <f>SUM(_xlfn.XLOOKUP($D60,$D$17:$D$31,$AD$17:$AD$31):_xlfn.XLOOKUP($D60,$D$17:$D$31,BR$17:BR$31))</f>
        <v>0</v>
      </c>
      <c r="BS60" s="242">
        <f>SUM(_xlfn.XLOOKUP($D60,$D$17:$D$31,$AD$17:$AD$31):_xlfn.XLOOKUP($D60,$D$17:$D$31,BS$17:BS$31))</f>
        <v>0</v>
      </c>
      <c r="BT60" s="242">
        <f>SUM(_xlfn.XLOOKUP($D60,$D$17:$D$31,$AD$17:$AD$31):_xlfn.XLOOKUP($D60,$D$17:$D$31,BT$17:BT$31))</f>
        <v>0</v>
      </c>
      <c r="BU60" s="242">
        <f>SUM(_xlfn.XLOOKUP($D60,$D$17:$D$31,$AD$17:$AD$31):_xlfn.XLOOKUP($D60,$D$17:$D$31,BU$17:BU$31))</f>
        <v>0</v>
      </c>
      <c r="BV60" s="242">
        <f>SUM(_xlfn.XLOOKUP($D60,$D$17:$D$31,$AD$17:$AD$31):_xlfn.XLOOKUP($D60,$D$17:$D$31,BV$17:BV$31))</f>
        <v>0</v>
      </c>
      <c r="BW60" s="242">
        <f>SUM(_xlfn.XLOOKUP($D60,$D$17:$D$31,$AD$17:$AD$31):_xlfn.XLOOKUP($D60,$D$17:$D$31,BW$17:BW$31))</f>
        <v>0</v>
      </c>
      <c r="BX60" s="242">
        <f>SUM(_xlfn.XLOOKUP($D60,$D$17:$D$31,$AD$17:$AD$31):_xlfn.XLOOKUP($D60,$D$17:$D$31,BX$17:BX$31))</f>
        <v>0</v>
      </c>
      <c r="BY60" s="242">
        <f>SUM(_xlfn.XLOOKUP($D60,$D$17:$D$31,$AD$17:$AD$31):_xlfn.XLOOKUP($D60,$D$17:$D$31,BY$17:BY$31))</f>
        <v>0</v>
      </c>
      <c r="BZ60" s="242">
        <f>SUM(_xlfn.XLOOKUP($D60,$D$17:$D$31,$AD$17:$AD$31):_xlfn.XLOOKUP($D60,$D$17:$D$31,BZ$17:BZ$31))</f>
        <v>0</v>
      </c>
      <c r="CA60" s="242">
        <f>SUM(_xlfn.XLOOKUP($D60,$D$17:$D$31,$AD$17:$AD$31):_xlfn.XLOOKUP($D60,$D$17:$D$31,CA$17:CA$31))</f>
        <v>0</v>
      </c>
      <c r="CB60" s="242">
        <f>SUM(_xlfn.XLOOKUP($D60,$D$17:$D$31,$AD$17:$AD$31):_xlfn.XLOOKUP($D60,$D$17:$D$31,CB$17:CB$31))</f>
        <v>0</v>
      </c>
      <c r="CC60" s="242">
        <f>SUM(_xlfn.XLOOKUP($D60,$D$17:$D$31,$AD$17:$AD$31):_xlfn.XLOOKUP($D60,$D$17:$D$31,CC$17:CC$31))</f>
        <v>0</v>
      </c>
      <c r="CD60" s="242">
        <f>SUM(_xlfn.XLOOKUP($D60,$D$17:$D$31,$AD$17:$AD$31):_xlfn.XLOOKUP($D60,$D$17:$D$31,CD$17:CD$31))</f>
        <v>0</v>
      </c>
      <c r="CE60" s="242">
        <f>SUM(_xlfn.XLOOKUP($D60,$D$17:$D$31,$AD$17:$AD$31):_xlfn.XLOOKUP($D60,$D$17:$D$31,CE$17:CE$31))</f>
        <v>0</v>
      </c>
      <c r="CF60" s="242">
        <f>SUM(_xlfn.XLOOKUP($D60,$D$17:$D$31,$AD$17:$AD$31):_xlfn.XLOOKUP($D60,$D$17:$D$31,CF$17:CF$31))</f>
        <v>0</v>
      </c>
      <c r="CG60" s="242">
        <f>SUM(_xlfn.XLOOKUP($D60,$D$17:$D$31,$AD$17:$AD$31):_xlfn.XLOOKUP($D60,$D$17:$D$31,CG$17:CG$31))</f>
        <v>0</v>
      </c>
      <c r="CH60" s="242">
        <f>SUM(_xlfn.XLOOKUP($D60,$D$17:$D$31,$AD$17:$AD$31):_xlfn.XLOOKUP($D60,$D$17:$D$31,CH$17:CH$31))</f>
        <v>0</v>
      </c>
      <c r="CI60" s="242">
        <f>SUM(_xlfn.XLOOKUP($D60,$D$17:$D$31,$AD$17:$AD$31):_xlfn.XLOOKUP($D60,$D$17:$D$31,CI$17:CI$31))</f>
        <v>0</v>
      </c>
      <c r="CJ60" s="242">
        <f>SUM(_xlfn.XLOOKUP($D60,$D$17:$D$31,$AD$17:$AD$31):_xlfn.XLOOKUP($D60,$D$17:$D$31,CJ$17:CJ$31))</f>
        <v>0</v>
      </c>
      <c r="CK60" s="242">
        <f>SUM(_xlfn.XLOOKUP($D60,$D$17:$D$31,$AD$17:$AD$31):_xlfn.XLOOKUP($D60,$D$17:$D$31,CK$17:CK$31))</f>
        <v>0</v>
      </c>
      <c r="CL60" s="242">
        <f>SUM(_xlfn.XLOOKUP($D60,$D$17:$D$31,$AD$17:$AD$31):_xlfn.XLOOKUP($D60,$D$17:$D$31,CL$17:CL$31))</f>
        <v>0</v>
      </c>
      <c r="CM60" s="242">
        <f>SUM(_xlfn.XLOOKUP($D60,$D$17:$D$31,$AD$17:$AD$31):_xlfn.XLOOKUP($D60,$D$17:$D$31,CM$17:CM$31))</f>
        <v>0</v>
      </c>
      <c r="CN60" s="242">
        <f>SUM(_xlfn.XLOOKUP($D60,$D$17:$D$31,$AD$17:$AD$31):_xlfn.XLOOKUP($D60,$D$17:$D$31,CN$17:CN$31))</f>
        <v>0</v>
      </c>
      <c r="CO60" s="242">
        <f>SUM(_xlfn.XLOOKUP($D60,$D$17:$D$31,$AD$17:$AD$31):_xlfn.XLOOKUP($D60,$D$17:$D$31,CO$17:CO$31))</f>
        <v>0</v>
      </c>
      <c r="CP60" s="242">
        <f>SUM(_xlfn.XLOOKUP($D60,$D$17:$D$31,$AD$17:$AD$31):_xlfn.XLOOKUP($D60,$D$17:$D$31,CP$17:CP$31))</f>
        <v>0</v>
      </c>
      <c r="CQ60" s="242">
        <f>SUM(_xlfn.XLOOKUP($D60,$D$17:$D$31,$AD$17:$AD$31):_xlfn.XLOOKUP($D60,$D$17:$D$31,CQ$17:CQ$31))</f>
        <v>0</v>
      </c>
      <c r="CR60" s="242">
        <f>SUM(_xlfn.XLOOKUP($D60,$D$17:$D$31,$AD$17:$AD$31):_xlfn.XLOOKUP($D60,$D$17:$D$31,CR$17:CR$31))</f>
        <v>0</v>
      </c>
      <c r="CS60" s="242">
        <f>SUM(_xlfn.XLOOKUP($D60,$D$17:$D$31,$AD$17:$AD$31):_xlfn.XLOOKUP($D60,$D$17:$D$31,CS$17:CS$31))</f>
        <v>0</v>
      </c>
      <c r="CT60" s="242">
        <f>SUM(_xlfn.XLOOKUP($D60,$D$17:$D$31,$AD$17:$AD$31):_xlfn.XLOOKUP($D60,$D$17:$D$31,CT$17:CT$31))</f>
        <v>0</v>
      </c>
      <c r="CU60" s="242">
        <f>SUM(_xlfn.XLOOKUP($D60,$D$17:$D$31,$AD$17:$AD$31):_xlfn.XLOOKUP($D60,$D$17:$D$31,CU$17:CU$31))</f>
        <v>0</v>
      </c>
      <c r="CV60" s="242">
        <f>SUM(_xlfn.XLOOKUP($D60,$D$17:$D$31,$AD$17:$AD$31):_xlfn.XLOOKUP($D60,$D$17:$D$31,CV$17:CV$31))</f>
        <v>0</v>
      </c>
      <c r="CW60" s="242">
        <f>SUM(_xlfn.XLOOKUP($D60,$D$17:$D$31,$AD$17:$AD$31):_xlfn.XLOOKUP($D60,$D$17:$D$31,CW$17:CW$31))</f>
        <v>0</v>
      </c>
      <c r="CX60" s="242">
        <f>SUM(_xlfn.XLOOKUP($D60,$D$17:$D$31,$AD$17:$AD$31):_xlfn.XLOOKUP($D60,$D$17:$D$31,CX$17:CX$31))</f>
        <v>0</v>
      </c>
      <c r="CY60" s="242">
        <f>SUM(_xlfn.XLOOKUP($D60,$D$17:$D$31,$AD$17:$AD$31):_xlfn.XLOOKUP($D60,$D$17:$D$31,CY$17:CY$31))</f>
        <v>0</v>
      </c>
      <c r="CZ60" s="242">
        <f>SUM(_xlfn.XLOOKUP($D60,$D$17:$D$31,$AD$17:$AD$31):_xlfn.XLOOKUP($D60,$D$17:$D$31,CZ$17:CZ$31))</f>
        <v>0</v>
      </c>
      <c r="DA60" s="242">
        <f>SUM(_xlfn.XLOOKUP($D60,$D$17:$D$31,$AD$17:$AD$31):_xlfn.XLOOKUP($D60,$D$17:$D$31,DA$17:DA$31))</f>
        <v>0</v>
      </c>
      <c r="DB60" s="242">
        <f>SUM(_xlfn.XLOOKUP($D60,$D$17:$D$31,$AD$17:$AD$31):_xlfn.XLOOKUP($D60,$D$17:$D$31,DB$17:DB$31))</f>
        <v>0</v>
      </c>
      <c r="DC60" s="242">
        <f>SUM(_xlfn.XLOOKUP($D60,$D$17:$D$31,$AD$17:$AD$31):_xlfn.XLOOKUP($D60,$D$17:$D$31,DC$17:DC$31))</f>
        <v>0</v>
      </c>
      <c r="DD60" s="242">
        <f>SUM(_xlfn.XLOOKUP($D60,$D$17:$D$31,$AD$17:$AD$31):_xlfn.XLOOKUP($D60,$D$17:$D$31,DD$17:DD$31))</f>
        <v>0</v>
      </c>
      <c r="DE60" s="242">
        <f>SUM(_xlfn.XLOOKUP($D60,$D$17:$D$31,$AD$17:$AD$31):_xlfn.XLOOKUP($D60,$D$17:$D$31,DE$17:DE$31))</f>
        <v>0</v>
      </c>
      <c r="DF60" s="242">
        <f>SUM(_xlfn.XLOOKUP($D60,$D$17:$D$31,$AD$17:$AD$31):_xlfn.XLOOKUP($D60,$D$17:$D$31,DF$17:DF$31))</f>
        <v>0</v>
      </c>
      <c r="DG60" s="242">
        <f>SUM(_xlfn.XLOOKUP($D60,$D$17:$D$31,$AD$17:$AD$31):_xlfn.XLOOKUP($D60,$D$17:$D$31,DG$17:DG$31))</f>
        <v>0</v>
      </c>
      <c r="DH60" s="242">
        <f>SUM(_xlfn.XLOOKUP($D60,$D$17:$D$31,$AD$17:$AD$31):_xlfn.XLOOKUP($D60,$D$17:$D$31,DH$17:DH$31))</f>
        <v>0</v>
      </c>
      <c r="DI60" s="242">
        <f>SUM(_xlfn.XLOOKUP($D60,$D$17:$D$31,$AD$17:$AD$31):_xlfn.XLOOKUP($D60,$D$17:$D$31,DI$17:DI$31))</f>
        <v>0</v>
      </c>
      <c r="DJ60" s="242">
        <f>SUM(_xlfn.XLOOKUP($D60,$D$17:$D$31,$AD$17:$AD$31):_xlfn.XLOOKUP($D60,$D$17:$D$31,DJ$17:DJ$31))</f>
        <v>0</v>
      </c>
      <c r="DK60" s="242">
        <f>SUM(_xlfn.XLOOKUP($D60,$D$17:$D$31,$AD$17:$AD$31):_xlfn.XLOOKUP($D60,$D$17:$D$31,DK$17:DK$31))</f>
        <v>0</v>
      </c>
      <c r="DL60" s="242">
        <f>SUM(_xlfn.XLOOKUP($D60,$D$17:$D$31,$AD$17:$AD$31):_xlfn.XLOOKUP($D60,$D$17:$D$31,DL$17:DL$31))</f>
        <v>0</v>
      </c>
      <c r="DM60" s="242">
        <f>SUM(_xlfn.XLOOKUP($D60,$D$17:$D$31,$AD$17:$AD$31):_xlfn.XLOOKUP($D60,$D$17:$D$31,DM$17:DM$31))</f>
        <v>0</v>
      </c>
      <c r="DN60" s="242">
        <f>SUM(_xlfn.XLOOKUP($D60,$D$17:$D$31,$AD$17:$AD$31):_xlfn.XLOOKUP($D60,$D$17:$D$31,DN$17:DN$31))</f>
        <v>0</v>
      </c>
      <c r="DO60" s="242">
        <f>SUM(_xlfn.XLOOKUP($D60,$D$17:$D$31,$AD$17:$AD$31):_xlfn.XLOOKUP($D60,$D$17:$D$31,DO$17:DO$31))</f>
        <v>0</v>
      </c>
      <c r="DP60" s="242">
        <f>SUM(_xlfn.XLOOKUP($D60,$D$17:$D$31,$AD$17:$AD$31):_xlfn.XLOOKUP($D60,$D$17:$D$31,DP$17:DP$31))</f>
        <v>0</v>
      </c>
      <c r="DQ60" s="242">
        <f>SUM(_xlfn.XLOOKUP($D60,$D$17:$D$31,$AD$17:$AD$31):_xlfn.XLOOKUP($D60,$D$17:$D$31,DQ$17:DQ$31))</f>
        <v>0</v>
      </c>
      <c r="DR60" s="242">
        <f>SUM(_xlfn.XLOOKUP($D60,$D$17:$D$31,$AD$17:$AD$31):_xlfn.XLOOKUP($D60,$D$17:$D$31,DR$17:DR$31))</f>
        <v>0</v>
      </c>
      <c r="DS60" s="242">
        <f>SUM(_xlfn.XLOOKUP($D60,$D$17:$D$31,$AD$17:$AD$31):_xlfn.XLOOKUP($D60,$D$17:$D$31,DS$17:DS$31))</f>
        <v>0</v>
      </c>
      <c r="DT60" s="242">
        <f>SUM(_xlfn.XLOOKUP($D60,$D$17:$D$31,$AD$17:$AD$31):_xlfn.XLOOKUP($D60,$D$17:$D$31,DT$17:DT$31))</f>
        <v>0</v>
      </c>
      <c r="DU60" s="242">
        <f>SUM(_xlfn.XLOOKUP($D60,$D$17:$D$31,$AD$17:$AD$31):_xlfn.XLOOKUP($D60,$D$17:$D$31,DU$17:DU$31))</f>
        <v>0</v>
      </c>
      <c r="DV60" s="242">
        <f>SUM(_xlfn.XLOOKUP($D60,$D$17:$D$31,$AD$17:$AD$31):_xlfn.XLOOKUP($D60,$D$17:$D$31,DV$17:DV$31))</f>
        <v>0</v>
      </c>
      <c r="DW60" s="242">
        <f>SUM(_xlfn.XLOOKUP($D60,$D$17:$D$31,$AD$17:$AD$31):_xlfn.XLOOKUP($D60,$D$17:$D$31,DW$17:DW$31))</f>
        <v>0</v>
      </c>
      <c r="DX60" s="242">
        <f>SUM(_xlfn.XLOOKUP($D60,$D$17:$D$31,$AD$17:$AD$31):_xlfn.XLOOKUP($D60,$D$17:$D$31,DX$17:DX$31))</f>
        <v>0</v>
      </c>
      <c r="DY60" s="242">
        <f>SUM(_xlfn.XLOOKUP($D60,$D$17:$D$31,$AD$17:$AD$31):_xlfn.XLOOKUP($D60,$D$17:$D$31,DY$17:DY$31))</f>
        <v>0</v>
      </c>
      <c r="DZ60" s="242">
        <f>SUM(_xlfn.XLOOKUP($D60,$D$17:$D$31,$AD$17:$AD$31):_xlfn.XLOOKUP($D60,$D$17:$D$31,DZ$17:DZ$31))</f>
        <v>0</v>
      </c>
      <c r="EA60" s="242">
        <f>SUM(_xlfn.XLOOKUP($D60,$D$17:$D$31,$AD$17:$AD$31):_xlfn.XLOOKUP($D60,$D$17:$D$31,EA$17:EA$31))</f>
        <v>0</v>
      </c>
      <c r="EB60" s="242">
        <f>SUM(_xlfn.XLOOKUP($D60,$D$17:$D$31,$AD$17:$AD$31):_xlfn.XLOOKUP($D60,$D$17:$D$31,EB$17:EB$31))</f>
        <v>0</v>
      </c>
      <c r="EC60" s="242">
        <f>SUM(_xlfn.XLOOKUP($D60,$D$17:$D$31,$AD$17:$AD$31):_xlfn.XLOOKUP($D60,$D$17:$D$31,EC$17:EC$31))</f>
        <v>0</v>
      </c>
      <c r="ED60" s="242">
        <f>SUM(_xlfn.XLOOKUP($D60,$D$17:$D$31,$AD$17:$AD$31):_xlfn.XLOOKUP($D60,$D$17:$D$31,ED$17:ED$31))</f>
        <v>0</v>
      </c>
      <c r="EE60" s="242">
        <f>SUM(_xlfn.XLOOKUP($D60,$D$17:$D$31,$AD$17:$AD$31):_xlfn.XLOOKUP($D60,$D$17:$D$31,EE$17:EE$31))</f>
        <v>0</v>
      </c>
      <c r="EF60" s="242">
        <f>SUM(_xlfn.XLOOKUP($D60,$D$17:$D$31,$AD$17:$AD$31):_xlfn.XLOOKUP($D60,$D$17:$D$31,EF$17:EF$31))</f>
        <v>0</v>
      </c>
      <c r="EG60" s="242">
        <f>SUM(_xlfn.XLOOKUP($D60,$D$17:$D$31,$AD$17:$AD$31):_xlfn.XLOOKUP($D60,$D$17:$D$31,EG$17:EG$31))</f>
        <v>0</v>
      </c>
      <c r="EH60" s="242">
        <f>SUM(_xlfn.XLOOKUP($D60,$D$17:$D$31,$AD$17:$AD$31):_xlfn.XLOOKUP($D60,$D$17:$D$31,EH$17:EH$31))</f>
        <v>0</v>
      </c>
      <c r="EI60" s="242">
        <f>SUM(_xlfn.XLOOKUP($D60,$D$17:$D$31,$AD$17:$AD$31):_xlfn.XLOOKUP($D60,$D$17:$D$31,EI$17:EI$31))</f>
        <v>0</v>
      </c>
      <c r="EJ60" s="242">
        <f>SUM(_xlfn.XLOOKUP($D60,$D$17:$D$31,$AD$17:$AD$31):_xlfn.XLOOKUP($D60,$D$17:$D$31,EJ$17:EJ$31))</f>
        <v>0</v>
      </c>
      <c r="EK60" s="242">
        <f>SUM(_xlfn.XLOOKUP($D60,$D$17:$D$31,$AD$17:$AD$31):_xlfn.XLOOKUP($D60,$D$17:$D$31,EK$17:EK$31))</f>
        <v>0</v>
      </c>
      <c r="EL60" s="242">
        <f>SUM(_xlfn.XLOOKUP($D60,$D$17:$D$31,$AD$17:$AD$31):_xlfn.XLOOKUP($D60,$D$17:$D$31,EL$17:EL$31))</f>
        <v>0</v>
      </c>
      <c r="EM60" s="242">
        <f>SUM(_xlfn.XLOOKUP($D60,$D$17:$D$31,$AD$17:$AD$31):_xlfn.XLOOKUP($D60,$D$17:$D$31,EM$17:EM$31))</f>
        <v>0</v>
      </c>
      <c r="EN60" s="242">
        <f>SUM(_xlfn.XLOOKUP($D60,$D$17:$D$31,$AD$17:$AD$31):_xlfn.XLOOKUP($D60,$D$17:$D$31,EN$17:EN$31))</f>
        <v>0</v>
      </c>
      <c r="EO60" s="242">
        <f>SUM(_xlfn.XLOOKUP($D60,$D$17:$D$31,$AD$17:$AD$31):_xlfn.XLOOKUP($D60,$D$17:$D$31,EO$17:EO$31))</f>
        <v>0</v>
      </c>
      <c r="EP60" s="242">
        <f>SUM(_xlfn.XLOOKUP($D60,$D$17:$D$31,$AD$17:$AD$31):_xlfn.XLOOKUP($D60,$D$17:$D$31,EP$17:EP$31))</f>
        <v>0</v>
      </c>
      <c r="EQ60" s="242">
        <f>SUM(_xlfn.XLOOKUP($D60,$D$17:$D$31,$AD$17:$AD$31):_xlfn.XLOOKUP($D60,$D$17:$D$31,EQ$17:EQ$31))</f>
        <v>0</v>
      </c>
      <c r="ER60" s="242">
        <f>SUM(_xlfn.XLOOKUP($D60,$D$17:$D$31,$AD$17:$AD$31):_xlfn.XLOOKUP($D60,$D$17:$D$31,ER$17:ER$31))</f>
        <v>0</v>
      </c>
      <c r="ES60" s="242">
        <f>SUM(_xlfn.XLOOKUP($D60,$D$17:$D$31,$AD$17:$AD$31):_xlfn.XLOOKUP($D60,$D$17:$D$31,ES$17:ES$31))</f>
        <v>0</v>
      </c>
      <c r="ET60" s="242">
        <f>SUM(_xlfn.XLOOKUP($D60,$D$17:$D$31,$AD$17:$AD$31):_xlfn.XLOOKUP($D60,$D$17:$D$31,ET$17:ET$31))</f>
        <v>0</v>
      </c>
      <c r="EU60" s="242">
        <f>SUM(_xlfn.XLOOKUP($D60,$D$17:$D$31,$AD$17:$AD$31):_xlfn.XLOOKUP($D60,$D$17:$D$31,EU$17:EU$31))</f>
        <v>0</v>
      </c>
      <c r="EV60" s="242">
        <f>SUM(_xlfn.XLOOKUP($D60,$D$17:$D$31,$AD$17:$AD$31):_xlfn.XLOOKUP($D60,$D$17:$D$31,EV$17:EV$31))</f>
        <v>0</v>
      </c>
      <c r="EW60" s="242">
        <f>SUM(_xlfn.XLOOKUP($D60,$D$17:$D$31,$AD$17:$AD$31):_xlfn.XLOOKUP($D60,$D$17:$D$31,EW$17:EW$31))</f>
        <v>0</v>
      </c>
      <c r="EX60" s="242">
        <f>SUM(_xlfn.XLOOKUP($D60,$D$17:$D$31,$AD$17:$AD$31):_xlfn.XLOOKUP($D60,$D$17:$D$31,EX$17:EX$31))</f>
        <v>0</v>
      </c>
      <c r="EY60" s="242">
        <f>SUM(_xlfn.XLOOKUP($D60,$D$17:$D$31,$AD$17:$AD$31):_xlfn.XLOOKUP($D60,$D$17:$D$31,EY$17:EY$31))</f>
        <v>0</v>
      </c>
      <c r="EZ60" s="242">
        <f>SUM(_xlfn.XLOOKUP($D60,$D$17:$D$31,$AD$17:$AD$31):_xlfn.XLOOKUP($D60,$D$17:$D$31,EZ$17:EZ$31))</f>
        <v>0</v>
      </c>
      <c r="FA60" s="242">
        <f>SUM(_xlfn.XLOOKUP($D60,$D$17:$D$31,$AD$17:$AD$31):_xlfn.XLOOKUP($D60,$D$17:$D$31,FA$17:FA$31))</f>
        <v>0</v>
      </c>
      <c r="FB60" s="242">
        <f>SUM(_xlfn.XLOOKUP($D60,$D$17:$D$31,$AD$17:$AD$31):_xlfn.XLOOKUP($D60,$D$17:$D$31,FB$17:FB$31))</f>
        <v>0</v>
      </c>
      <c r="FC60" s="242">
        <f>SUM(_xlfn.XLOOKUP($D60,$D$17:$D$31,$AD$17:$AD$31):_xlfn.XLOOKUP($D60,$D$17:$D$31,FC$17:FC$31))</f>
        <v>0</v>
      </c>
      <c r="FD60" s="242">
        <f>SUM(_xlfn.XLOOKUP($D60,$D$17:$D$31,$AD$17:$AD$31):_xlfn.XLOOKUP($D60,$D$17:$D$31,FD$17:FD$31))</f>
        <v>0</v>
      </c>
      <c r="FE60" s="242">
        <f>SUM(_xlfn.XLOOKUP($D60,$D$17:$D$31,$AD$17:$AD$31):_xlfn.XLOOKUP($D60,$D$17:$D$31,FE$17:FE$31))</f>
        <v>0</v>
      </c>
      <c r="FF60" s="242">
        <f>SUM(_xlfn.XLOOKUP($D60,$D$17:$D$31,$AD$17:$AD$31):_xlfn.XLOOKUP($D60,$D$17:$D$31,FF$17:FF$31))</f>
        <v>0</v>
      </c>
      <c r="FG60" s="242">
        <f>SUM(_xlfn.XLOOKUP($D60,$D$17:$D$31,$AD$17:$AD$31):_xlfn.XLOOKUP($D60,$D$17:$D$31,FG$17:FG$31))</f>
        <v>0</v>
      </c>
      <c r="FH60" s="242">
        <f>SUM(_xlfn.XLOOKUP($D60,$D$17:$D$31,$AD$17:$AD$31):_xlfn.XLOOKUP($D60,$D$17:$D$31,FH$17:FH$31))</f>
        <v>0</v>
      </c>
      <c r="FI60" s="242">
        <f>SUM(_xlfn.XLOOKUP($D60,$D$17:$D$31,$AD$17:$AD$31):_xlfn.XLOOKUP($D60,$D$17:$D$31,FI$17:FI$31))</f>
        <v>0</v>
      </c>
      <c r="FJ60" s="242">
        <f>SUM(_xlfn.XLOOKUP($D60,$D$17:$D$31,$AD$17:$AD$31):_xlfn.XLOOKUP($D60,$D$17:$D$31,FJ$17:FJ$31))</f>
        <v>0</v>
      </c>
      <c r="FK60" s="242">
        <f>SUM(_xlfn.XLOOKUP($D60,$D$17:$D$31,$AD$17:$AD$31):_xlfn.XLOOKUP($D60,$D$17:$D$31,FK$17:FK$31))</f>
        <v>0</v>
      </c>
      <c r="FL60" s="242">
        <f>SUM(_xlfn.XLOOKUP($D60,$D$17:$D$31,$AD$17:$AD$31):_xlfn.XLOOKUP($D60,$D$17:$D$31,FL$17:FL$31))</f>
        <v>0</v>
      </c>
      <c r="FM60" s="242">
        <f>SUM(_xlfn.XLOOKUP($D60,$D$17:$D$31,$AD$17:$AD$31):_xlfn.XLOOKUP($D60,$D$17:$D$31,FM$17:FM$31))</f>
        <v>0</v>
      </c>
      <c r="FN60" s="242">
        <f>SUM(_xlfn.XLOOKUP($D60,$D$17:$D$31,$AD$17:$AD$31):_xlfn.XLOOKUP($D60,$D$17:$D$31,FN$17:FN$31))</f>
        <v>0</v>
      </c>
      <c r="FO60" s="242">
        <f>SUM(_xlfn.XLOOKUP($D60,$D$17:$D$31,$AD$17:$AD$31):_xlfn.XLOOKUP($D60,$D$17:$D$31,FO$17:FO$31))</f>
        <v>0</v>
      </c>
      <c r="FP60" s="242">
        <f>SUM(_xlfn.XLOOKUP($D60,$D$17:$D$31,$AD$17:$AD$31):_xlfn.XLOOKUP($D60,$D$17:$D$31,FP$17:FP$31))</f>
        <v>0</v>
      </c>
      <c r="FQ60" s="242">
        <f>SUM(_xlfn.XLOOKUP($D60,$D$17:$D$31,$AD$17:$AD$31):_xlfn.XLOOKUP($D60,$D$17:$D$31,FQ$17:FQ$31))</f>
        <v>0</v>
      </c>
      <c r="FR60" s="242">
        <f>SUM(_xlfn.XLOOKUP($D60,$D$17:$D$31,$AD$17:$AD$31):_xlfn.XLOOKUP($D60,$D$17:$D$31,FR$17:FR$31))</f>
        <v>0</v>
      </c>
      <c r="FS60" s="242">
        <f>SUM(_xlfn.XLOOKUP($D60,$D$17:$D$31,$AD$17:$AD$31):_xlfn.XLOOKUP($D60,$D$17:$D$31,FS$17:FS$31))</f>
        <v>0</v>
      </c>
      <c r="FT60" s="242">
        <f>SUM(_xlfn.XLOOKUP($D60,$D$17:$D$31,$AD$17:$AD$31):_xlfn.XLOOKUP($D60,$D$17:$D$31,FT$17:FT$31))</f>
        <v>0</v>
      </c>
      <c r="FU60" s="242">
        <f>SUM(_xlfn.XLOOKUP($D60,$D$17:$D$31,$AD$17:$AD$31):_xlfn.XLOOKUP($D60,$D$17:$D$31,FU$17:FU$31))</f>
        <v>0</v>
      </c>
      <c r="FV60" s="242">
        <f>SUM(_xlfn.XLOOKUP($D60,$D$17:$D$31,$AD$17:$AD$31):_xlfn.XLOOKUP($D60,$D$17:$D$31,FV$17:FV$31))</f>
        <v>0</v>
      </c>
      <c r="FW60" s="242">
        <f>SUM(_xlfn.XLOOKUP($D60,$D$17:$D$31,$AD$17:$AD$31):_xlfn.XLOOKUP($D60,$D$17:$D$31,FW$17:FW$31))</f>
        <v>0</v>
      </c>
      <c r="FX60" s="242">
        <f>SUM(_xlfn.XLOOKUP($D60,$D$17:$D$31,$AD$17:$AD$31):_xlfn.XLOOKUP($D60,$D$17:$D$31,FX$17:FX$31))</f>
        <v>0</v>
      </c>
      <c r="FY60" s="242">
        <f>SUM(_xlfn.XLOOKUP($D60,$D$17:$D$31,$AD$17:$AD$31):_xlfn.XLOOKUP($D60,$D$17:$D$31,FY$17:FY$31))</f>
        <v>0</v>
      </c>
      <c r="FZ60" s="242">
        <f>SUM(_xlfn.XLOOKUP($D60,$D$17:$D$31,$AD$17:$AD$31):_xlfn.XLOOKUP($D60,$D$17:$D$31,FZ$17:FZ$31))</f>
        <v>0</v>
      </c>
      <c r="GA60" s="242">
        <f>SUM(_xlfn.XLOOKUP($D60,$D$17:$D$31,$AD$17:$AD$31):_xlfn.XLOOKUP($D60,$D$17:$D$31,GA$17:GA$31))</f>
        <v>0</v>
      </c>
      <c r="GB60" s="242">
        <f>SUM(_xlfn.XLOOKUP($D60,$D$17:$D$31,$AD$17:$AD$31):_xlfn.XLOOKUP($D60,$D$17:$D$31,GB$17:GB$31))</f>
        <v>0</v>
      </c>
      <c r="GC60" s="242">
        <f>SUM(_xlfn.XLOOKUP($D60,$D$17:$D$31,$AD$17:$AD$31):_xlfn.XLOOKUP($D60,$D$17:$D$31,GC$17:GC$31))</f>
        <v>0</v>
      </c>
      <c r="GD60" s="242">
        <f>SUM(_xlfn.XLOOKUP($D60,$D$17:$D$31,$AD$17:$AD$31):_xlfn.XLOOKUP($D60,$D$17:$D$31,GD$17:GD$31))</f>
        <v>0</v>
      </c>
      <c r="GE60" s="242">
        <f>SUM(_xlfn.XLOOKUP($D60,$D$17:$D$31,$AD$17:$AD$31):_xlfn.XLOOKUP($D60,$D$17:$D$31,GE$17:GE$31))</f>
        <v>0</v>
      </c>
      <c r="GF60" s="242">
        <f>SUM(_xlfn.XLOOKUP($D60,$D$17:$D$31,$AD$17:$AD$31):_xlfn.XLOOKUP($D60,$D$17:$D$31,GF$17:GF$31))</f>
        <v>0</v>
      </c>
      <c r="GG60" s="242">
        <f>SUM(_xlfn.XLOOKUP($D60,$D$17:$D$31,$AD$17:$AD$31):_xlfn.XLOOKUP($D60,$D$17:$D$31,GG$17:GG$31))</f>
        <v>0</v>
      </c>
      <c r="GH60" s="242">
        <f>SUM(_xlfn.XLOOKUP($D60,$D$17:$D$31,$AD$17:$AD$31):_xlfn.XLOOKUP($D60,$D$17:$D$31,GH$17:GH$31))</f>
        <v>0</v>
      </c>
      <c r="GI60" s="242">
        <f>SUM(_xlfn.XLOOKUP($D60,$D$17:$D$31,$AD$17:$AD$31):_xlfn.XLOOKUP($D60,$D$17:$D$31,GI$17:GI$31))</f>
        <v>0</v>
      </c>
      <c r="GJ60" s="242">
        <f>SUM(_xlfn.XLOOKUP($D60,$D$17:$D$31,$AD$17:$AD$31):_xlfn.XLOOKUP($D60,$D$17:$D$31,GJ$17:GJ$31))</f>
        <v>0</v>
      </c>
      <c r="GK60" s="242">
        <f>SUM(_xlfn.XLOOKUP($D60,$D$17:$D$31,$AD$17:$AD$31):_xlfn.XLOOKUP($D60,$D$17:$D$31,GK$17:GK$31))</f>
        <v>0</v>
      </c>
      <c r="GL60" s="242">
        <f>SUM(_xlfn.XLOOKUP($D60,$D$17:$D$31,$AD$17:$AD$31):_xlfn.XLOOKUP($D60,$D$17:$D$31,GL$17:GL$31))</f>
        <v>0</v>
      </c>
      <c r="GM60" s="242">
        <f>SUM(_xlfn.XLOOKUP($D60,$D$17:$D$31,$AD$17:$AD$31):_xlfn.XLOOKUP($D60,$D$17:$D$31,GM$17:GM$31))</f>
        <v>0</v>
      </c>
      <c r="GN60" s="242">
        <f>SUM(_xlfn.XLOOKUP($D60,$D$17:$D$31,$AD$17:$AD$31):_xlfn.XLOOKUP($D60,$D$17:$D$31,GN$17:GN$31))</f>
        <v>0</v>
      </c>
      <c r="GO60" s="242">
        <f>SUM(_xlfn.XLOOKUP($D60,$D$17:$D$31,$AD$17:$AD$31):_xlfn.XLOOKUP($D60,$D$17:$D$31,GO$17:GO$31))</f>
        <v>0</v>
      </c>
      <c r="GP60" s="242">
        <f>SUM(_xlfn.XLOOKUP($D60,$D$17:$D$31,$AD$17:$AD$31):_xlfn.XLOOKUP($D60,$D$17:$D$31,GP$17:GP$31))</f>
        <v>0</v>
      </c>
      <c r="GQ60" s="242">
        <f>SUM(_xlfn.XLOOKUP($D60,$D$17:$D$31,$AD$17:$AD$31):_xlfn.XLOOKUP($D60,$D$17:$D$31,GQ$17:GQ$31))</f>
        <v>0</v>
      </c>
      <c r="GR60" s="242">
        <f>SUM(_xlfn.XLOOKUP($D60,$D$17:$D$31,$AD$17:$AD$31):_xlfn.XLOOKUP($D60,$D$17:$D$31,GR$17:GR$31))</f>
        <v>0</v>
      </c>
      <c r="GS60" s="242">
        <f>SUM(_xlfn.XLOOKUP($D60,$D$17:$D$31,$AD$17:$AD$31):_xlfn.XLOOKUP($D60,$D$17:$D$31,GS$17:GS$31))</f>
        <v>0</v>
      </c>
      <c r="GT60" s="242">
        <f>SUM(_xlfn.XLOOKUP($D60,$D$17:$D$31,$AD$17:$AD$31):_xlfn.XLOOKUP($D60,$D$17:$D$31,GT$17:GT$31))</f>
        <v>0</v>
      </c>
      <c r="GU60" s="242">
        <f>SUM(_xlfn.XLOOKUP($D60,$D$17:$D$31,$AD$17:$AD$31):_xlfn.XLOOKUP($D60,$D$17:$D$31,GU$17:GU$31))</f>
        <v>0</v>
      </c>
      <c r="GV60" s="242">
        <f>SUM(_xlfn.XLOOKUP($D60,$D$17:$D$31,$AD$17:$AD$31):_xlfn.XLOOKUP($D60,$D$17:$D$31,GV$17:GV$31))</f>
        <v>0</v>
      </c>
      <c r="GW60" s="242">
        <f>SUM(_xlfn.XLOOKUP($D60,$D$17:$D$31,$AD$17:$AD$31):_xlfn.XLOOKUP($D60,$D$17:$D$31,GW$17:GW$31))</f>
        <v>0</v>
      </c>
      <c r="GX60" s="242">
        <f>SUM(_xlfn.XLOOKUP($D60,$D$17:$D$31,$AD$17:$AD$31):_xlfn.XLOOKUP($D60,$D$17:$D$31,GX$17:GX$31))</f>
        <v>0</v>
      </c>
      <c r="GY60" s="242">
        <f>SUM(_xlfn.XLOOKUP($D60,$D$17:$D$31,$AD$17:$AD$31):_xlfn.XLOOKUP($D60,$D$17:$D$31,GY$17:GY$31))</f>
        <v>0</v>
      </c>
      <c r="GZ60" s="242">
        <f>SUM(_xlfn.XLOOKUP($D60,$D$17:$D$31,$AD$17:$AD$31):_xlfn.XLOOKUP($D60,$D$17:$D$31,GZ$17:GZ$31))</f>
        <v>0</v>
      </c>
      <c r="HA60" s="242">
        <f>SUM(_xlfn.XLOOKUP($D60,$D$17:$D$31,$AD$17:$AD$31):_xlfn.XLOOKUP($D60,$D$17:$D$31,HA$17:HA$31))</f>
        <v>0</v>
      </c>
    </row>
    <row r="61" spans="3:209" x14ac:dyDescent="0.2">
      <c r="C61" s="262">
        <f t="shared" ref="C61:C68" si="38">C60+1</f>
        <v>3</v>
      </c>
      <c r="D61" s="21" t="str">
        <v>ThriveED - RLF Loan</v>
      </c>
      <c r="N61" s="240">
        <f>SUM(_xlfn.XLOOKUP($D61,$D$17:$D$31,$N$17:$N$31):_xlfn.XLOOKUP($D61,$D$17:$D$31,N$17:N$31))</f>
        <v>0</v>
      </c>
      <c r="O61" s="240">
        <f>SUM(_xlfn.XLOOKUP($D61,$D$17:$D$31,$N$17:$N$31):_xlfn.XLOOKUP($D61,$D$17:$D$31,O$17:O$31))</f>
        <v>0</v>
      </c>
      <c r="P61" s="240">
        <f>SUM(_xlfn.XLOOKUP($D61,$D$17:$D$31,$N$17:$N$31):_xlfn.XLOOKUP($D61,$D$17:$D$31,P$17:P$31))</f>
        <v>0</v>
      </c>
      <c r="Q61" s="240">
        <f>SUM(_xlfn.XLOOKUP($D61,$D$17:$D$31,$N$17:$N$31):_xlfn.XLOOKUP($D61,$D$17:$D$31,Q$17:Q$31))</f>
        <v>0</v>
      </c>
      <c r="R61" s="240">
        <f>SUM(_xlfn.XLOOKUP($D61,$D$17:$D$31,$N$17:$N$31):_xlfn.XLOOKUP($D61,$D$17:$D$31,R$17:R$31))</f>
        <v>0</v>
      </c>
      <c r="S61" s="240">
        <f>SUM(_xlfn.XLOOKUP($D61,$D$17:$D$31,$N$17:$N$31):_xlfn.XLOOKUP($D61,$D$17:$D$31,S$17:S$31))</f>
        <v>0</v>
      </c>
      <c r="T61" s="240">
        <f>SUM(_xlfn.XLOOKUP($D61,$D$17:$D$31,$N$17:$N$31):_xlfn.XLOOKUP($D61,$D$17:$D$31,T$17:T$31))</f>
        <v>0</v>
      </c>
      <c r="U61" s="240">
        <f>SUM(_xlfn.XLOOKUP($D61,$D$17:$D$31,$N$17:$N$31):_xlfn.XLOOKUP($D61,$D$17:$D$31,U$17:U$31))</f>
        <v>0</v>
      </c>
      <c r="V61" s="240">
        <f>SUM(_xlfn.XLOOKUP($D61,$D$17:$D$31,$N$17:$N$31):_xlfn.XLOOKUP($D61,$D$17:$D$31,V$17:V$31))</f>
        <v>0</v>
      </c>
      <c r="W61" s="240">
        <f>SUM(_xlfn.XLOOKUP($D61,$D$17:$D$31,$N$17:$N$31):_xlfn.XLOOKUP($D61,$D$17:$D$31,W$17:W$31))</f>
        <v>0</v>
      </c>
      <c r="X61" s="240">
        <f>SUM(_xlfn.XLOOKUP($D61,$D$17:$D$31,$N$17:$N$31):_xlfn.XLOOKUP($D61,$D$17:$D$31,X$17:X$31))</f>
        <v>0</v>
      </c>
      <c r="Y61" s="240">
        <f>SUM(_xlfn.XLOOKUP($D61,$D$17:$D$31,$N$17:$N$31):_xlfn.XLOOKUP($D61,$D$17:$D$31,Y$17:Y$31))</f>
        <v>0</v>
      </c>
      <c r="Z61" s="240">
        <f>SUM(_xlfn.XLOOKUP($D61,$D$17:$D$31,$N$17:$N$31):_xlfn.XLOOKUP($D61,$D$17:$D$31,Z$17:Z$31))</f>
        <v>0</v>
      </c>
      <c r="AA61" s="240">
        <f>SUM(_xlfn.XLOOKUP($D61,$D$17:$D$31,$N$17:$N$31):_xlfn.XLOOKUP($D61,$D$17:$D$31,AA$17:AA$31))</f>
        <v>0</v>
      </c>
      <c r="AB61" s="240">
        <f>SUM(_xlfn.XLOOKUP($D61,$D$17:$D$31,$N$17:$N$31):_xlfn.XLOOKUP($D61,$D$17:$D$31,AB$17:AB$31))</f>
        <v>0</v>
      </c>
      <c r="AD61" s="242">
        <f>SUM(_xlfn.XLOOKUP($D61,$D$17:$D$31,$AD$17:$AD$31):_xlfn.XLOOKUP($D61,$D$17:$D$31,AD$17:AD$31))</f>
        <v>0</v>
      </c>
      <c r="AE61" s="242">
        <f>SUM(_xlfn.XLOOKUP($D61,$D$17:$D$31,$AD$17:$AD$31):_xlfn.XLOOKUP($D61,$D$17:$D$31,AE$17:AE$31))</f>
        <v>0</v>
      </c>
      <c r="AF61" s="242">
        <f>SUM(_xlfn.XLOOKUP($D61,$D$17:$D$31,$AD$17:$AD$31):_xlfn.XLOOKUP($D61,$D$17:$D$31,AF$17:AF$31))</f>
        <v>0</v>
      </c>
      <c r="AG61" s="242">
        <f>SUM(_xlfn.XLOOKUP($D61,$D$17:$D$31,$AD$17:$AD$31):_xlfn.XLOOKUP($D61,$D$17:$D$31,AG$17:AG$31))</f>
        <v>0</v>
      </c>
      <c r="AH61" s="242">
        <f>SUM(_xlfn.XLOOKUP($D61,$D$17:$D$31,$AD$17:$AD$31):_xlfn.XLOOKUP($D61,$D$17:$D$31,AH$17:AH$31))</f>
        <v>0</v>
      </c>
      <c r="AI61" s="242">
        <f>SUM(_xlfn.XLOOKUP($D61,$D$17:$D$31,$AD$17:$AD$31):_xlfn.XLOOKUP($D61,$D$17:$D$31,AI$17:AI$31))</f>
        <v>0</v>
      </c>
      <c r="AJ61" s="242">
        <f>SUM(_xlfn.XLOOKUP($D61,$D$17:$D$31,$AD$17:$AD$31):_xlfn.XLOOKUP($D61,$D$17:$D$31,AJ$17:AJ$31))</f>
        <v>0</v>
      </c>
      <c r="AK61" s="242">
        <f>SUM(_xlfn.XLOOKUP($D61,$D$17:$D$31,$AD$17:$AD$31):_xlfn.XLOOKUP($D61,$D$17:$D$31,AK$17:AK$31))</f>
        <v>0</v>
      </c>
      <c r="AL61" s="242">
        <f>SUM(_xlfn.XLOOKUP($D61,$D$17:$D$31,$AD$17:$AD$31):_xlfn.XLOOKUP($D61,$D$17:$D$31,AL$17:AL$31))</f>
        <v>0</v>
      </c>
      <c r="AM61" s="242">
        <f>SUM(_xlfn.XLOOKUP($D61,$D$17:$D$31,$AD$17:$AD$31):_xlfn.XLOOKUP($D61,$D$17:$D$31,AM$17:AM$31))</f>
        <v>0</v>
      </c>
      <c r="AN61" s="242">
        <f>SUM(_xlfn.XLOOKUP($D61,$D$17:$D$31,$AD$17:$AD$31):_xlfn.XLOOKUP($D61,$D$17:$D$31,AN$17:AN$31))</f>
        <v>0</v>
      </c>
      <c r="AO61" s="242">
        <f>SUM(_xlfn.XLOOKUP($D61,$D$17:$D$31,$AD$17:$AD$31):_xlfn.XLOOKUP($D61,$D$17:$D$31,AO$17:AO$31))</f>
        <v>0</v>
      </c>
      <c r="AP61" s="242">
        <f>SUM(_xlfn.XLOOKUP($D61,$D$17:$D$31,$AD$17:$AD$31):_xlfn.XLOOKUP($D61,$D$17:$D$31,AP$17:AP$31))</f>
        <v>0</v>
      </c>
      <c r="AQ61" s="242">
        <f>SUM(_xlfn.XLOOKUP($D61,$D$17:$D$31,$AD$17:$AD$31):_xlfn.XLOOKUP($D61,$D$17:$D$31,AQ$17:AQ$31))</f>
        <v>0</v>
      </c>
      <c r="AR61" s="242">
        <f>SUM(_xlfn.XLOOKUP($D61,$D$17:$D$31,$AD$17:$AD$31):_xlfn.XLOOKUP($D61,$D$17:$D$31,AR$17:AR$31))</f>
        <v>0</v>
      </c>
      <c r="AS61" s="242">
        <f>SUM(_xlfn.XLOOKUP($D61,$D$17:$D$31,$AD$17:$AD$31):_xlfn.XLOOKUP($D61,$D$17:$D$31,AS$17:AS$31))</f>
        <v>0</v>
      </c>
      <c r="AT61" s="242">
        <f>SUM(_xlfn.XLOOKUP($D61,$D$17:$D$31,$AD$17:$AD$31):_xlfn.XLOOKUP($D61,$D$17:$D$31,AT$17:AT$31))</f>
        <v>0</v>
      </c>
      <c r="AU61" s="242">
        <f>SUM(_xlfn.XLOOKUP($D61,$D$17:$D$31,$AD$17:$AD$31):_xlfn.XLOOKUP($D61,$D$17:$D$31,AU$17:AU$31))</f>
        <v>0</v>
      </c>
      <c r="AV61" s="242">
        <f>SUM(_xlfn.XLOOKUP($D61,$D$17:$D$31,$AD$17:$AD$31):_xlfn.XLOOKUP($D61,$D$17:$D$31,AV$17:AV$31))</f>
        <v>0</v>
      </c>
      <c r="AW61" s="242">
        <f>SUM(_xlfn.XLOOKUP($D61,$D$17:$D$31,$AD$17:$AD$31):_xlfn.XLOOKUP($D61,$D$17:$D$31,AW$17:AW$31))</f>
        <v>0</v>
      </c>
      <c r="AX61" s="242">
        <f>SUM(_xlfn.XLOOKUP($D61,$D$17:$D$31,$AD$17:$AD$31):_xlfn.XLOOKUP($D61,$D$17:$D$31,AX$17:AX$31))</f>
        <v>0</v>
      </c>
      <c r="AY61" s="242">
        <f>SUM(_xlfn.XLOOKUP($D61,$D$17:$D$31,$AD$17:$AD$31):_xlfn.XLOOKUP($D61,$D$17:$D$31,AY$17:AY$31))</f>
        <v>0</v>
      </c>
      <c r="AZ61" s="242">
        <f>SUM(_xlfn.XLOOKUP($D61,$D$17:$D$31,$AD$17:$AD$31):_xlfn.XLOOKUP($D61,$D$17:$D$31,AZ$17:AZ$31))</f>
        <v>0</v>
      </c>
      <c r="BA61" s="242">
        <f>SUM(_xlfn.XLOOKUP($D61,$D$17:$D$31,$AD$17:$AD$31):_xlfn.XLOOKUP($D61,$D$17:$D$31,BA$17:BA$31))</f>
        <v>0</v>
      </c>
      <c r="BB61" s="242">
        <f>SUM(_xlfn.XLOOKUP($D61,$D$17:$D$31,$AD$17:$AD$31):_xlfn.XLOOKUP($D61,$D$17:$D$31,BB$17:BB$31))</f>
        <v>0</v>
      </c>
      <c r="BC61" s="242">
        <f>SUM(_xlfn.XLOOKUP($D61,$D$17:$D$31,$AD$17:$AD$31):_xlfn.XLOOKUP($D61,$D$17:$D$31,BC$17:BC$31))</f>
        <v>0</v>
      </c>
      <c r="BD61" s="242">
        <f>SUM(_xlfn.XLOOKUP($D61,$D$17:$D$31,$AD$17:$AD$31):_xlfn.XLOOKUP($D61,$D$17:$D$31,BD$17:BD$31))</f>
        <v>0</v>
      </c>
      <c r="BE61" s="242">
        <f>SUM(_xlfn.XLOOKUP($D61,$D$17:$D$31,$AD$17:$AD$31):_xlfn.XLOOKUP($D61,$D$17:$D$31,BE$17:BE$31))</f>
        <v>0</v>
      </c>
      <c r="BF61" s="242">
        <f>SUM(_xlfn.XLOOKUP($D61,$D$17:$D$31,$AD$17:$AD$31):_xlfn.XLOOKUP($D61,$D$17:$D$31,BF$17:BF$31))</f>
        <v>0</v>
      </c>
      <c r="BG61" s="242">
        <f>SUM(_xlfn.XLOOKUP($D61,$D$17:$D$31,$AD$17:$AD$31):_xlfn.XLOOKUP($D61,$D$17:$D$31,BG$17:BG$31))</f>
        <v>0</v>
      </c>
      <c r="BH61" s="242">
        <f>SUM(_xlfn.XLOOKUP($D61,$D$17:$D$31,$AD$17:$AD$31):_xlfn.XLOOKUP($D61,$D$17:$D$31,BH$17:BH$31))</f>
        <v>0</v>
      </c>
      <c r="BI61" s="242">
        <f>SUM(_xlfn.XLOOKUP($D61,$D$17:$D$31,$AD$17:$AD$31):_xlfn.XLOOKUP($D61,$D$17:$D$31,BI$17:BI$31))</f>
        <v>0</v>
      </c>
      <c r="BJ61" s="242">
        <f>SUM(_xlfn.XLOOKUP($D61,$D$17:$D$31,$AD$17:$AD$31):_xlfn.XLOOKUP($D61,$D$17:$D$31,BJ$17:BJ$31))</f>
        <v>0</v>
      </c>
      <c r="BK61" s="242">
        <f>SUM(_xlfn.XLOOKUP($D61,$D$17:$D$31,$AD$17:$AD$31):_xlfn.XLOOKUP($D61,$D$17:$D$31,BK$17:BK$31))</f>
        <v>0</v>
      </c>
      <c r="BL61" s="242">
        <f>SUM(_xlfn.XLOOKUP($D61,$D$17:$D$31,$AD$17:$AD$31):_xlfn.XLOOKUP($D61,$D$17:$D$31,BL$17:BL$31))</f>
        <v>0</v>
      </c>
      <c r="BM61" s="242">
        <f>SUM(_xlfn.XLOOKUP($D61,$D$17:$D$31,$AD$17:$AD$31):_xlfn.XLOOKUP($D61,$D$17:$D$31,BM$17:BM$31))</f>
        <v>0</v>
      </c>
      <c r="BN61" s="242">
        <f>SUM(_xlfn.XLOOKUP($D61,$D$17:$D$31,$AD$17:$AD$31):_xlfn.XLOOKUP($D61,$D$17:$D$31,BN$17:BN$31))</f>
        <v>0</v>
      </c>
      <c r="BO61" s="242">
        <f>SUM(_xlfn.XLOOKUP($D61,$D$17:$D$31,$AD$17:$AD$31):_xlfn.XLOOKUP($D61,$D$17:$D$31,BO$17:BO$31))</f>
        <v>0</v>
      </c>
      <c r="BP61" s="242">
        <f>SUM(_xlfn.XLOOKUP($D61,$D$17:$D$31,$AD$17:$AD$31):_xlfn.XLOOKUP($D61,$D$17:$D$31,BP$17:BP$31))</f>
        <v>0</v>
      </c>
      <c r="BQ61" s="242">
        <f>SUM(_xlfn.XLOOKUP($D61,$D$17:$D$31,$AD$17:$AD$31):_xlfn.XLOOKUP($D61,$D$17:$D$31,BQ$17:BQ$31))</f>
        <v>0</v>
      </c>
      <c r="BR61" s="242">
        <f>SUM(_xlfn.XLOOKUP($D61,$D$17:$D$31,$AD$17:$AD$31):_xlfn.XLOOKUP($D61,$D$17:$D$31,BR$17:BR$31))</f>
        <v>0</v>
      </c>
      <c r="BS61" s="242">
        <f>SUM(_xlfn.XLOOKUP($D61,$D$17:$D$31,$AD$17:$AD$31):_xlfn.XLOOKUP($D61,$D$17:$D$31,BS$17:BS$31))</f>
        <v>0</v>
      </c>
      <c r="BT61" s="242">
        <f>SUM(_xlfn.XLOOKUP($D61,$D$17:$D$31,$AD$17:$AD$31):_xlfn.XLOOKUP($D61,$D$17:$D$31,BT$17:BT$31))</f>
        <v>0</v>
      </c>
      <c r="BU61" s="242">
        <f>SUM(_xlfn.XLOOKUP($D61,$D$17:$D$31,$AD$17:$AD$31):_xlfn.XLOOKUP($D61,$D$17:$D$31,BU$17:BU$31))</f>
        <v>0</v>
      </c>
      <c r="BV61" s="242">
        <f>SUM(_xlfn.XLOOKUP($D61,$D$17:$D$31,$AD$17:$AD$31):_xlfn.XLOOKUP($D61,$D$17:$D$31,BV$17:BV$31))</f>
        <v>0</v>
      </c>
      <c r="BW61" s="242">
        <f>SUM(_xlfn.XLOOKUP($D61,$D$17:$D$31,$AD$17:$AD$31):_xlfn.XLOOKUP($D61,$D$17:$D$31,BW$17:BW$31))</f>
        <v>0</v>
      </c>
      <c r="BX61" s="242">
        <f>SUM(_xlfn.XLOOKUP($D61,$D$17:$D$31,$AD$17:$AD$31):_xlfn.XLOOKUP($D61,$D$17:$D$31,BX$17:BX$31))</f>
        <v>0</v>
      </c>
      <c r="BY61" s="242">
        <f>SUM(_xlfn.XLOOKUP($D61,$D$17:$D$31,$AD$17:$AD$31):_xlfn.XLOOKUP($D61,$D$17:$D$31,BY$17:BY$31))</f>
        <v>0</v>
      </c>
      <c r="BZ61" s="242">
        <f>SUM(_xlfn.XLOOKUP($D61,$D$17:$D$31,$AD$17:$AD$31):_xlfn.XLOOKUP($D61,$D$17:$D$31,BZ$17:BZ$31))</f>
        <v>0</v>
      </c>
      <c r="CA61" s="242">
        <f>SUM(_xlfn.XLOOKUP($D61,$D$17:$D$31,$AD$17:$AD$31):_xlfn.XLOOKUP($D61,$D$17:$D$31,CA$17:CA$31))</f>
        <v>0</v>
      </c>
      <c r="CB61" s="242">
        <f>SUM(_xlfn.XLOOKUP($D61,$D$17:$D$31,$AD$17:$AD$31):_xlfn.XLOOKUP($D61,$D$17:$D$31,CB$17:CB$31))</f>
        <v>0</v>
      </c>
      <c r="CC61" s="242">
        <f>SUM(_xlfn.XLOOKUP($D61,$D$17:$D$31,$AD$17:$AD$31):_xlfn.XLOOKUP($D61,$D$17:$D$31,CC$17:CC$31))</f>
        <v>0</v>
      </c>
      <c r="CD61" s="242">
        <f>SUM(_xlfn.XLOOKUP($D61,$D$17:$D$31,$AD$17:$AD$31):_xlfn.XLOOKUP($D61,$D$17:$D$31,CD$17:CD$31))</f>
        <v>0</v>
      </c>
      <c r="CE61" s="242">
        <f>SUM(_xlfn.XLOOKUP($D61,$D$17:$D$31,$AD$17:$AD$31):_xlfn.XLOOKUP($D61,$D$17:$D$31,CE$17:CE$31))</f>
        <v>0</v>
      </c>
      <c r="CF61" s="242">
        <f>SUM(_xlfn.XLOOKUP($D61,$D$17:$D$31,$AD$17:$AD$31):_xlfn.XLOOKUP($D61,$D$17:$D$31,CF$17:CF$31))</f>
        <v>0</v>
      </c>
      <c r="CG61" s="242">
        <f>SUM(_xlfn.XLOOKUP($D61,$D$17:$D$31,$AD$17:$AD$31):_xlfn.XLOOKUP($D61,$D$17:$D$31,CG$17:CG$31))</f>
        <v>0</v>
      </c>
      <c r="CH61" s="242">
        <f>SUM(_xlfn.XLOOKUP($D61,$D$17:$D$31,$AD$17:$AD$31):_xlfn.XLOOKUP($D61,$D$17:$D$31,CH$17:CH$31))</f>
        <v>0</v>
      </c>
      <c r="CI61" s="242">
        <f>SUM(_xlfn.XLOOKUP($D61,$D$17:$D$31,$AD$17:$AD$31):_xlfn.XLOOKUP($D61,$D$17:$D$31,CI$17:CI$31))</f>
        <v>0</v>
      </c>
      <c r="CJ61" s="242">
        <f>SUM(_xlfn.XLOOKUP($D61,$D$17:$D$31,$AD$17:$AD$31):_xlfn.XLOOKUP($D61,$D$17:$D$31,CJ$17:CJ$31))</f>
        <v>0</v>
      </c>
      <c r="CK61" s="242">
        <f>SUM(_xlfn.XLOOKUP($D61,$D$17:$D$31,$AD$17:$AD$31):_xlfn.XLOOKUP($D61,$D$17:$D$31,CK$17:CK$31))</f>
        <v>0</v>
      </c>
      <c r="CL61" s="242">
        <f>SUM(_xlfn.XLOOKUP($D61,$D$17:$D$31,$AD$17:$AD$31):_xlfn.XLOOKUP($D61,$D$17:$D$31,CL$17:CL$31))</f>
        <v>0</v>
      </c>
      <c r="CM61" s="242">
        <f>SUM(_xlfn.XLOOKUP($D61,$D$17:$D$31,$AD$17:$AD$31):_xlfn.XLOOKUP($D61,$D$17:$D$31,CM$17:CM$31))</f>
        <v>0</v>
      </c>
      <c r="CN61" s="242">
        <f>SUM(_xlfn.XLOOKUP($D61,$D$17:$D$31,$AD$17:$AD$31):_xlfn.XLOOKUP($D61,$D$17:$D$31,CN$17:CN$31))</f>
        <v>0</v>
      </c>
      <c r="CO61" s="242">
        <f>SUM(_xlfn.XLOOKUP($D61,$D$17:$D$31,$AD$17:$AD$31):_xlfn.XLOOKUP($D61,$D$17:$D$31,CO$17:CO$31))</f>
        <v>0</v>
      </c>
      <c r="CP61" s="242">
        <f>SUM(_xlfn.XLOOKUP($D61,$D$17:$D$31,$AD$17:$AD$31):_xlfn.XLOOKUP($D61,$D$17:$D$31,CP$17:CP$31))</f>
        <v>0</v>
      </c>
      <c r="CQ61" s="242">
        <f>SUM(_xlfn.XLOOKUP($D61,$D$17:$D$31,$AD$17:$AD$31):_xlfn.XLOOKUP($D61,$D$17:$D$31,CQ$17:CQ$31))</f>
        <v>0</v>
      </c>
      <c r="CR61" s="242">
        <f>SUM(_xlfn.XLOOKUP($D61,$D$17:$D$31,$AD$17:$AD$31):_xlfn.XLOOKUP($D61,$D$17:$D$31,CR$17:CR$31))</f>
        <v>0</v>
      </c>
      <c r="CS61" s="242">
        <f>SUM(_xlfn.XLOOKUP($D61,$D$17:$D$31,$AD$17:$AD$31):_xlfn.XLOOKUP($D61,$D$17:$D$31,CS$17:CS$31))</f>
        <v>0</v>
      </c>
      <c r="CT61" s="242">
        <f>SUM(_xlfn.XLOOKUP($D61,$D$17:$D$31,$AD$17:$AD$31):_xlfn.XLOOKUP($D61,$D$17:$D$31,CT$17:CT$31))</f>
        <v>0</v>
      </c>
      <c r="CU61" s="242">
        <f>SUM(_xlfn.XLOOKUP($D61,$D$17:$D$31,$AD$17:$AD$31):_xlfn.XLOOKUP($D61,$D$17:$D$31,CU$17:CU$31))</f>
        <v>0</v>
      </c>
      <c r="CV61" s="242">
        <f>SUM(_xlfn.XLOOKUP($D61,$D$17:$D$31,$AD$17:$AD$31):_xlfn.XLOOKUP($D61,$D$17:$D$31,CV$17:CV$31))</f>
        <v>0</v>
      </c>
      <c r="CW61" s="242">
        <f>SUM(_xlfn.XLOOKUP($D61,$D$17:$D$31,$AD$17:$AD$31):_xlfn.XLOOKUP($D61,$D$17:$D$31,CW$17:CW$31))</f>
        <v>0</v>
      </c>
      <c r="CX61" s="242">
        <f>SUM(_xlfn.XLOOKUP($D61,$D$17:$D$31,$AD$17:$AD$31):_xlfn.XLOOKUP($D61,$D$17:$D$31,CX$17:CX$31))</f>
        <v>0</v>
      </c>
      <c r="CY61" s="242">
        <f>SUM(_xlfn.XLOOKUP($D61,$D$17:$D$31,$AD$17:$AD$31):_xlfn.XLOOKUP($D61,$D$17:$D$31,CY$17:CY$31))</f>
        <v>0</v>
      </c>
      <c r="CZ61" s="242">
        <f>SUM(_xlfn.XLOOKUP($D61,$D$17:$D$31,$AD$17:$AD$31):_xlfn.XLOOKUP($D61,$D$17:$D$31,CZ$17:CZ$31))</f>
        <v>0</v>
      </c>
      <c r="DA61" s="242">
        <f>SUM(_xlfn.XLOOKUP($D61,$D$17:$D$31,$AD$17:$AD$31):_xlfn.XLOOKUP($D61,$D$17:$D$31,DA$17:DA$31))</f>
        <v>0</v>
      </c>
      <c r="DB61" s="242">
        <f>SUM(_xlfn.XLOOKUP($D61,$D$17:$D$31,$AD$17:$AD$31):_xlfn.XLOOKUP($D61,$D$17:$D$31,DB$17:DB$31))</f>
        <v>0</v>
      </c>
      <c r="DC61" s="242">
        <f>SUM(_xlfn.XLOOKUP($D61,$D$17:$D$31,$AD$17:$AD$31):_xlfn.XLOOKUP($D61,$D$17:$D$31,DC$17:DC$31))</f>
        <v>0</v>
      </c>
      <c r="DD61" s="242">
        <f>SUM(_xlfn.XLOOKUP($D61,$D$17:$D$31,$AD$17:$AD$31):_xlfn.XLOOKUP($D61,$D$17:$D$31,DD$17:DD$31))</f>
        <v>0</v>
      </c>
      <c r="DE61" s="242">
        <f>SUM(_xlfn.XLOOKUP($D61,$D$17:$D$31,$AD$17:$AD$31):_xlfn.XLOOKUP($D61,$D$17:$D$31,DE$17:DE$31))</f>
        <v>0</v>
      </c>
      <c r="DF61" s="242">
        <f>SUM(_xlfn.XLOOKUP($D61,$D$17:$D$31,$AD$17:$AD$31):_xlfn.XLOOKUP($D61,$D$17:$D$31,DF$17:DF$31))</f>
        <v>0</v>
      </c>
      <c r="DG61" s="242">
        <f>SUM(_xlfn.XLOOKUP($D61,$D$17:$D$31,$AD$17:$AD$31):_xlfn.XLOOKUP($D61,$D$17:$D$31,DG$17:DG$31))</f>
        <v>0</v>
      </c>
      <c r="DH61" s="242">
        <f>SUM(_xlfn.XLOOKUP($D61,$D$17:$D$31,$AD$17:$AD$31):_xlfn.XLOOKUP($D61,$D$17:$D$31,DH$17:DH$31))</f>
        <v>0</v>
      </c>
      <c r="DI61" s="242">
        <f>SUM(_xlfn.XLOOKUP($D61,$D$17:$D$31,$AD$17:$AD$31):_xlfn.XLOOKUP($D61,$D$17:$D$31,DI$17:DI$31))</f>
        <v>0</v>
      </c>
      <c r="DJ61" s="242">
        <f>SUM(_xlfn.XLOOKUP($D61,$D$17:$D$31,$AD$17:$AD$31):_xlfn.XLOOKUP($D61,$D$17:$D$31,DJ$17:DJ$31))</f>
        <v>0</v>
      </c>
      <c r="DK61" s="242">
        <f>SUM(_xlfn.XLOOKUP($D61,$D$17:$D$31,$AD$17:$AD$31):_xlfn.XLOOKUP($D61,$D$17:$D$31,DK$17:DK$31))</f>
        <v>0</v>
      </c>
      <c r="DL61" s="242">
        <f>SUM(_xlfn.XLOOKUP($D61,$D$17:$D$31,$AD$17:$AD$31):_xlfn.XLOOKUP($D61,$D$17:$D$31,DL$17:DL$31))</f>
        <v>0</v>
      </c>
      <c r="DM61" s="242">
        <f>SUM(_xlfn.XLOOKUP($D61,$D$17:$D$31,$AD$17:$AD$31):_xlfn.XLOOKUP($D61,$D$17:$D$31,DM$17:DM$31))</f>
        <v>0</v>
      </c>
      <c r="DN61" s="242">
        <f>SUM(_xlfn.XLOOKUP($D61,$D$17:$D$31,$AD$17:$AD$31):_xlfn.XLOOKUP($D61,$D$17:$D$31,DN$17:DN$31))</f>
        <v>0</v>
      </c>
      <c r="DO61" s="242">
        <f>SUM(_xlfn.XLOOKUP($D61,$D$17:$D$31,$AD$17:$AD$31):_xlfn.XLOOKUP($D61,$D$17:$D$31,DO$17:DO$31))</f>
        <v>0</v>
      </c>
      <c r="DP61" s="242">
        <f>SUM(_xlfn.XLOOKUP($D61,$D$17:$D$31,$AD$17:$AD$31):_xlfn.XLOOKUP($D61,$D$17:$D$31,DP$17:DP$31))</f>
        <v>0</v>
      </c>
      <c r="DQ61" s="242">
        <f>SUM(_xlfn.XLOOKUP($D61,$D$17:$D$31,$AD$17:$AD$31):_xlfn.XLOOKUP($D61,$D$17:$D$31,DQ$17:DQ$31))</f>
        <v>0</v>
      </c>
      <c r="DR61" s="242">
        <f>SUM(_xlfn.XLOOKUP($D61,$D$17:$D$31,$AD$17:$AD$31):_xlfn.XLOOKUP($D61,$D$17:$D$31,DR$17:DR$31))</f>
        <v>0</v>
      </c>
      <c r="DS61" s="242">
        <f>SUM(_xlfn.XLOOKUP($D61,$D$17:$D$31,$AD$17:$AD$31):_xlfn.XLOOKUP($D61,$D$17:$D$31,DS$17:DS$31))</f>
        <v>0</v>
      </c>
      <c r="DT61" s="242">
        <f>SUM(_xlfn.XLOOKUP($D61,$D$17:$D$31,$AD$17:$AD$31):_xlfn.XLOOKUP($D61,$D$17:$D$31,DT$17:DT$31))</f>
        <v>0</v>
      </c>
      <c r="DU61" s="242">
        <f>SUM(_xlfn.XLOOKUP($D61,$D$17:$D$31,$AD$17:$AD$31):_xlfn.XLOOKUP($D61,$D$17:$D$31,DU$17:DU$31))</f>
        <v>0</v>
      </c>
      <c r="DV61" s="242">
        <f>SUM(_xlfn.XLOOKUP($D61,$D$17:$D$31,$AD$17:$AD$31):_xlfn.XLOOKUP($D61,$D$17:$D$31,DV$17:DV$31))</f>
        <v>0</v>
      </c>
      <c r="DW61" s="242">
        <f>SUM(_xlfn.XLOOKUP($D61,$D$17:$D$31,$AD$17:$AD$31):_xlfn.XLOOKUP($D61,$D$17:$D$31,DW$17:DW$31))</f>
        <v>0</v>
      </c>
      <c r="DX61" s="242">
        <f>SUM(_xlfn.XLOOKUP($D61,$D$17:$D$31,$AD$17:$AD$31):_xlfn.XLOOKUP($D61,$D$17:$D$31,DX$17:DX$31))</f>
        <v>0</v>
      </c>
      <c r="DY61" s="242">
        <f>SUM(_xlfn.XLOOKUP($D61,$D$17:$D$31,$AD$17:$AD$31):_xlfn.XLOOKUP($D61,$D$17:$D$31,DY$17:DY$31))</f>
        <v>0</v>
      </c>
      <c r="DZ61" s="242">
        <f>SUM(_xlfn.XLOOKUP($D61,$D$17:$D$31,$AD$17:$AD$31):_xlfn.XLOOKUP($D61,$D$17:$D$31,DZ$17:DZ$31))</f>
        <v>0</v>
      </c>
      <c r="EA61" s="242">
        <f>SUM(_xlfn.XLOOKUP($D61,$D$17:$D$31,$AD$17:$AD$31):_xlfn.XLOOKUP($D61,$D$17:$D$31,EA$17:EA$31))</f>
        <v>0</v>
      </c>
      <c r="EB61" s="242">
        <f>SUM(_xlfn.XLOOKUP($D61,$D$17:$D$31,$AD$17:$AD$31):_xlfn.XLOOKUP($D61,$D$17:$D$31,EB$17:EB$31))</f>
        <v>0</v>
      </c>
      <c r="EC61" s="242">
        <f>SUM(_xlfn.XLOOKUP($D61,$D$17:$D$31,$AD$17:$AD$31):_xlfn.XLOOKUP($D61,$D$17:$D$31,EC$17:EC$31))</f>
        <v>0</v>
      </c>
      <c r="ED61" s="242">
        <f>SUM(_xlfn.XLOOKUP($D61,$D$17:$D$31,$AD$17:$AD$31):_xlfn.XLOOKUP($D61,$D$17:$D$31,ED$17:ED$31))</f>
        <v>0</v>
      </c>
      <c r="EE61" s="242">
        <f>SUM(_xlfn.XLOOKUP($D61,$D$17:$D$31,$AD$17:$AD$31):_xlfn.XLOOKUP($D61,$D$17:$D$31,EE$17:EE$31))</f>
        <v>0</v>
      </c>
      <c r="EF61" s="242">
        <f>SUM(_xlfn.XLOOKUP($D61,$D$17:$D$31,$AD$17:$AD$31):_xlfn.XLOOKUP($D61,$D$17:$D$31,EF$17:EF$31))</f>
        <v>0</v>
      </c>
      <c r="EG61" s="242">
        <f>SUM(_xlfn.XLOOKUP($D61,$D$17:$D$31,$AD$17:$AD$31):_xlfn.XLOOKUP($D61,$D$17:$D$31,EG$17:EG$31))</f>
        <v>0</v>
      </c>
      <c r="EH61" s="242">
        <f>SUM(_xlfn.XLOOKUP($D61,$D$17:$D$31,$AD$17:$AD$31):_xlfn.XLOOKUP($D61,$D$17:$D$31,EH$17:EH$31))</f>
        <v>0</v>
      </c>
      <c r="EI61" s="242">
        <f>SUM(_xlfn.XLOOKUP($D61,$D$17:$D$31,$AD$17:$AD$31):_xlfn.XLOOKUP($D61,$D$17:$D$31,EI$17:EI$31))</f>
        <v>0</v>
      </c>
      <c r="EJ61" s="242">
        <f>SUM(_xlfn.XLOOKUP($D61,$D$17:$D$31,$AD$17:$AD$31):_xlfn.XLOOKUP($D61,$D$17:$D$31,EJ$17:EJ$31))</f>
        <v>0</v>
      </c>
      <c r="EK61" s="242">
        <f>SUM(_xlfn.XLOOKUP($D61,$D$17:$D$31,$AD$17:$AD$31):_xlfn.XLOOKUP($D61,$D$17:$D$31,EK$17:EK$31))</f>
        <v>0</v>
      </c>
      <c r="EL61" s="242">
        <f>SUM(_xlfn.XLOOKUP($D61,$D$17:$D$31,$AD$17:$AD$31):_xlfn.XLOOKUP($D61,$D$17:$D$31,EL$17:EL$31))</f>
        <v>0</v>
      </c>
      <c r="EM61" s="242">
        <f>SUM(_xlfn.XLOOKUP($D61,$D$17:$D$31,$AD$17:$AD$31):_xlfn.XLOOKUP($D61,$D$17:$D$31,EM$17:EM$31))</f>
        <v>0</v>
      </c>
      <c r="EN61" s="242">
        <f>SUM(_xlfn.XLOOKUP($D61,$D$17:$D$31,$AD$17:$AD$31):_xlfn.XLOOKUP($D61,$D$17:$D$31,EN$17:EN$31))</f>
        <v>0</v>
      </c>
      <c r="EO61" s="242">
        <f>SUM(_xlfn.XLOOKUP($D61,$D$17:$D$31,$AD$17:$AD$31):_xlfn.XLOOKUP($D61,$D$17:$D$31,EO$17:EO$31))</f>
        <v>0</v>
      </c>
      <c r="EP61" s="242">
        <f>SUM(_xlfn.XLOOKUP($D61,$D$17:$D$31,$AD$17:$AD$31):_xlfn.XLOOKUP($D61,$D$17:$D$31,EP$17:EP$31))</f>
        <v>0</v>
      </c>
      <c r="EQ61" s="242">
        <f>SUM(_xlfn.XLOOKUP($D61,$D$17:$D$31,$AD$17:$AD$31):_xlfn.XLOOKUP($D61,$D$17:$D$31,EQ$17:EQ$31))</f>
        <v>0</v>
      </c>
      <c r="ER61" s="242">
        <f>SUM(_xlfn.XLOOKUP($D61,$D$17:$D$31,$AD$17:$AD$31):_xlfn.XLOOKUP($D61,$D$17:$D$31,ER$17:ER$31))</f>
        <v>0</v>
      </c>
      <c r="ES61" s="242">
        <f>SUM(_xlfn.XLOOKUP($D61,$D$17:$D$31,$AD$17:$AD$31):_xlfn.XLOOKUP($D61,$D$17:$D$31,ES$17:ES$31))</f>
        <v>0</v>
      </c>
      <c r="ET61" s="242">
        <f>SUM(_xlfn.XLOOKUP($D61,$D$17:$D$31,$AD$17:$AD$31):_xlfn.XLOOKUP($D61,$D$17:$D$31,ET$17:ET$31))</f>
        <v>0</v>
      </c>
      <c r="EU61" s="242">
        <f>SUM(_xlfn.XLOOKUP($D61,$D$17:$D$31,$AD$17:$AD$31):_xlfn.XLOOKUP($D61,$D$17:$D$31,EU$17:EU$31))</f>
        <v>0</v>
      </c>
      <c r="EV61" s="242">
        <f>SUM(_xlfn.XLOOKUP($D61,$D$17:$D$31,$AD$17:$AD$31):_xlfn.XLOOKUP($D61,$D$17:$D$31,EV$17:EV$31))</f>
        <v>0</v>
      </c>
      <c r="EW61" s="242">
        <f>SUM(_xlfn.XLOOKUP($D61,$D$17:$D$31,$AD$17:$AD$31):_xlfn.XLOOKUP($D61,$D$17:$D$31,EW$17:EW$31))</f>
        <v>0</v>
      </c>
      <c r="EX61" s="242">
        <f>SUM(_xlfn.XLOOKUP($D61,$D$17:$D$31,$AD$17:$AD$31):_xlfn.XLOOKUP($D61,$D$17:$D$31,EX$17:EX$31))</f>
        <v>0</v>
      </c>
      <c r="EY61" s="242">
        <f>SUM(_xlfn.XLOOKUP($D61,$D$17:$D$31,$AD$17:$AD$31):_xlfn.XLOOKUP($D61,$D$17:$D$31,EY$17:EY$31))</f>
        <v>0</v>
      </c>
      <c r="EZ61" s="242">
        <f>SUM(_xlfn.XLOOKUP($D61,$D$17:$D$31,$AD$17:$AD$31):_xlfn.XLOOKUP($D61,$D$17:$D$31,EZ$17:EZ$31))</f>
        <v>0</v>
      </c>
      <c r="FA61" s="242">
        <f>SUM(_xlfn.XLOOKUP($D61,$D$17:$D$31,$AD$17:$AD$31):_xlfn.XLOOKUP($D61,$D$17:$D$31,FA$17:FA$31))</f>
        <v>0</v>
      </c>
      <c r="FB61" s="242">
        <f>SUM(_xlfn.XLOOKUP($D61,$D$17:$D$31,$AD$17:$AD$31):_xlfn.XLOOKUP($D61,$D$17:$D$31,FB$17:FB$31))</f>
        <v>0</v>
      </c>
      <c r="FC61" s="242">
        <f>SUM(_xlfn.XLOOKUP($D61,$D$17:$D$31,$AD$17:$AD$31):_xlfn.XLOOKUP($D61,$D$17:$D$31,FC$17:FC$31))</f>
        <v>0</v>
      </c>
      <c r="FD61" s="242">
        <f>SUM(_xlfn.XLOOKUP($D61,$D$17:$D$31,$AD$17:$AD$31):_xlfn.XLOOKUP($D61,$D$17:$D$31,FD$17:FD$31))</f>
        <v>0</v>
      </c>
      <c r="FE61" s="242">
        <f>SUM(_xlfn.XLOOKUP($D61,$D$17:$D$31,$AD$17:$AD$31):_xlfn.XLOOKUP($D61,$D$17:$D$31,FE$17:FE$31))</f>
        <v>0</v>
      </c>
      <c r="FF61" s="242">
        <f>SUM(_xlfn.XLOOKUP($D61,$D$17:$D$31,$AD$17:$AD$31):_xlfn.XLOOKUP($D61,$D$17:$D$31,FF$17:FF$31))</f>
        <v>0</v>
      </c>
      <c r="FG61" s="242">
        <f>SUM(_xlfn.XLOOKUP($D61,$D$17:$D$31,$AD$17:$AD$31):_xlfn.XLOOKUP($D61,$D$17:$D$31,FG$17:FG$31))</f>
        <v>0</v>
      </c>
      <c r="FH61" s="242">
        <f>SUM(_xlfn.XLOOKUP($D61,$D$17:$D$31,$AD$17:$AD$31):_xlfn.XLOOKUP($D61,$D$17:$D$31,FH$17:FH$31))</f>
        <v>0</v>
      </c>
      <c r="FI61" s="242">
        <f>SUM(_xlfn.XLOOKUP($D61,$D$17:$D$31,$AD$17:$AD$31):_xlfn.XLOOKUP($D61,$D$17:$D$31,FI$17:FI$31))</f>
        <v>0</v>
      </c>
      <c r="FJ61" s="242">
        <f>SUM(_xlfn.XLOOKUP($D61,$D$17:$D$31,$AD$17:$AD$31):_xlfn.XLOOKUP($D61,$D$17:$D$31,FJ$17:FJ$31))</f>
        <v>0</v>
      </c>
      <c r="FK61" s="242">
        <f>SUM(_xlfn.XLOOKUP($D61,$D$17:$D$31,$AD$17:$AD$31):_xlfn.XLOOKUP($D61,$D$17:$D$31,FK$17:FK$31))</f>
        <v>0</v>
      </c>
      <c r="FL61" s="242">
        <f>SUM(_xlfn.XLOOKUP($D61,$D$17:$D$31,$AD$17:$AD$31):_xlfn.XLOOKUP($D61,$D$17:$D$31,FL$17:FL$31))</f>
        <v>0</v>
      </c>
      <c r="FM61" s="242">
        <f>SUM(_xlfn.XLOOKUP($D61,$D$17:$D$31,$AD$17:$AD$31):_xlfn.XLOOKUP($D61,$D$17:$D$31,FM$17:FM$31))</f>
        <v>0</v>
      </c>
      <c r="FN61" s="242">
        <f>SUM(_xlfn.XLOOKUP($D61,$D$17:$D$31,$AD$17:$AD$31):_xlfn.XLOOKUP($D61,$D$17:$D$31,FN$17:FN$31))</f>
        <v>0</v>
      </c>
      <c r="FO61" s="242">
        <f>SUM(_xlfn.XLOOKUP($D61,$D$17:$D$31,$AD$17:$AD$31):_xlfn.XLOOKUP($D61,$D$17:$D$31,FO$17:FO$31))</f>
        <v>0</v>
      </c>
      <c r="FP61" s="242">
        <f>SUM(_xlfn.XLOOKUP($D61,$D$17:$D$31,$AD$17:$AD$31):_xlfn.XLOOKUP($D61,$D$17:$D$31,FP$17:FP$31))</f>
        <v>0</v>
      </c>
      <c r="FQ61" s="242">
        <f>SUM(_xlfn.XLOOKUP($D61,$D$17:$D$31,$AD$17:$AD$31):_xlfn.XLOOKUP($D61,$D$17:$D$31,FQ$17:FQ$31))</f>
        <v>0</v>
      </c>
      <c r="FR61" s="242">
        <f>SUM(_xlfn.XLOOKUP($D61,$D$17:$D$31,$AD$17:$AD$31):_xlfn.XLOOKUP($D61,$D$17:$D$31,FR$17:FR$31))</f>
        <v>0</v>
      </c>
      <c r="FS61" s="242">
        <f>SUM(_xlfn.XLOOKUP($D61,$D$17:$D$31,$AD$17:$AD$31):_xlfn.XLOOKUP($D61,$D$17:$D$31,FS$17:FS$31))</f>
        <v>0</v>
      </c>
      <c r="FT61" s="242">
        <f>SUM(_xlfn.XLOOKUP($D61,$D$17:$D$31,$AD$17:$AD$31):_xlfn.XLOOKUP($D61,$D$17:$D$31,FT$17:FT$31))</f>
        <v>0</v>
      </c>
      <c r="FU61" s="242">
        <f>SUM(_xlfn.XLOOKUP($D61,$D$17:$D$31,$AD$17:$AD$31):_xlfn.XLOOKUP($D61,$D$17:$D$31,FU$17:FU$31))</f>
        <v>0</v>
      </c>
      <c r="FV61" s="242">
        <f>SUM(_xlfn.XLOOKUP($D61,$D$17:$D$31,$AD$17:$AD$31):_xlfn.XLOOKUP($D61,$D$17:$D$31,FV$17:FV$31))</f>
        <v>0</v>
      </c>
      <c r="FW61" s="242">
        <f>SUM(_xlfn.XLOOKUP($D61,$D$17:$D$31,$AD$17:$AD$31):_xlfn.XLOOKUP($D61,$D$17:$D$31,FW$17:FW$31))</f>
        <v>0</v>
      </c>
      <c r="FX61" s="242">
        <f>SUM(_xlfn.XLOOKUP($D61,$D$17:$D$31,$AD$17:$AD$31):_xlfn.XLOOKUP($D61,$D$17:$D$31,FX$17:FX$31))</f>
        <v>0</v>
      </c>
      <c r="FY61" s="242">
        <f>SUM(_xlfn.XLOOKUP($D61,$D$17:$D$31,$AD$17:$AD$31):_xlfn.XLOOKUP($D61,$D$17:$D$31,FY$17:FY$31))</f>
        <v>0</v>
      </c>
      <c r="FZ61" s="242">
        <f>SUM(_xlfn.XLOOKUP($D61,$D$17:$D$31,$AD$17:$AD$31):_xlfn.XLOOKUP($D61,$D$17:$D$31,FZ$17:FZ$31))</f>
        <v>0</v>
      </c>
      <c r="GA61" s="242">
        <f>SUM(_xlfn.XLOOKUP($D61,$D$17:$D$31,$AD$17:$AD$31):_xlfn.XLOOKUP($D61,$D$17:$D$31,GA$17:GA$31))</f>
        <v>0</v>
      </c>
      <c r="GB61" s="242">
        <f>SUM(_xlfn.XLOOKUP($D61,$D$17:$D$31,$AD$17:$AD$31):_xlfn.XLOOKUP($D61,$D$17:$D$31,GB$17:GB$31))</f>
        <v>0</v>
      </c>
      <c r="GC61" s="242">
        <f>SUM(_xlfn.XLOOKUP($D61,$D$17:$D$31,$AD$17:$AD$31):_xlfn.XLOOKUP($D61,$D$17:$D$31,GC$17:GC$31))</f>
        <v>0</v>
      </c>
      <c r="GD61" s="242">
        <f>SUM(_xlfn.XLOOKUP($D61,$D$17:$D$31,$AD$17:$AD$31):_xlfn.XLOOKUP($D61,$D$17:$D$31,GD$17:GD$31))</f>
        <v>0</v>
      </c>
      <c r="GE61" s="242">
        <f>SUM(_xlfn.XLOOKUP($D61,$D$17:$D$31,$AD$17:$AD$31):_xlfn.XLOOKUP($D61,$D$17:$D$31,GE$17:GE$31))</f>
        <v>0</v>
      </c>
      <c r="GF61" s="242">
        <f>SUM(_xlfn.XLOOKUP($D61,$D$17:$D$31,$AD$17:$AD$31):_xlfn.XLOOKUP($D61,$D$17:$D$31,GF$17:GF$31))</f>
        <v>0</v>
      </c>
      <c r="GG61" s="242">
        <f>SUM(_xlfn.XLOOKUP($D61,$D$17:$D$31,$AD$17:$AD$31):_xlfn.XLOOKUP($D61,$D$17:$D$31,GG$17:GG$31))</f>
        <v>0</v>
      </c>
      <c r="GH61" s="242">
        <f>SUM(_xlfn.XLOOKUP($D61,$D$17:$D$31,$AD$17:$AD$31):_xlfn.XLOOKUP($D61,$D$17:$D$31,GH$17:GH$31))</f>
        <v>0</v>
      </c>
      <c r="GI61" s="242">
        <f>SUM(_xlfn.XLOOKUP($D61,$D$17:$D$31,$AD$17:$AD$31):_xlfn.XLOOKUP($D61,$D$17:$D$31,GI$17:GI$31))</f>
        <v>0</v>
      </c>
      <c r="GJ61" s="242">
        <f>SUM(_xlfn.XLOOKUP($D61,$D$17:$D$31,$AD$17:$AD$31):_xlfn.XLOOKUP($D61,$D$17:$D$31,GJ$17:GJ$31))</f>
        <v>0</v>
      </c>
      <c r="GK61" s="242">
        <f>SUM(_xlfn.XLOOKUP($D61,$D$17:$D$31,$AD$17:$AD$31):_xlfn.XLOOKUP($D61,$D$17:$D$31,GK$17:GK$31))</f>
        <v>0</v>
      </c>
      <c r="GL61" s="242">
        <f>SUM(_xlfn.XLOOKUP($D61,$D$17:$D$31,$AD$17:$AD$31):_xlfn.XLOOKUP($D61,$D$17:$D$31,GL$17:GL$31))</f>
        <v>0</v>
      </c>
      <c r="GM61" s="242">
        <f>SUM(_xlfn.XLOOKUP($D61,$D$17:$D$31,$AD$17:$AD$31):_xlfn.XLOOKUP($D61,$D$17:$D$31,GM$17:GM$31))</f>
        <v>0</v>
      </c>
      <c r="GN61" s="242">
        <f>SUM(_xlfn.XLOOKUP($D61,$D$17:$D$31,$AD$17:$AD$31):_xlfn.XLOOKUP($D61,$D$17:$D$31,GN$17:GN$31))</f>
        <v>0</v>
      </c>
      <c r="GO61" s="242">
        <f>SUM(_xlfn.XLOOKUP($D61,$D$17:$D$31,$AD$17:$AD$31):_xlfn.XLOOKUP($D61,$D$17:$D$31,GO$17:GO$31))</f>
        <v>0</v>
      </c>
      <c r="GP61" s="242">
        <f>SUM(_xlfn.XLOOKUP($D61,$D$17:$D$31,$AD$17:$AD$31):_xlfn.XLOOKUP($D61,$D$17:$D$31,GP$17:GP$31))</f>
        <v>0</v>
      </c>
      <c r="GQ61" s="242">
        <f>SUM(_xlfn.XLOOKUP($D61,$D$17:$D$31,$AD$17:$AD$31):_xlfn.XLOOKUP($D61,$D$17:$D$31,GQ$17:GQ$31))</f>
        <v>0</v>
      </c>
      <c r="GR61" s="242">
        <f>SUM(_xlfn.XLOOKUP($D61,$D$17:$D$31,$AD$17:$AD$31):_xlfn.XLOOKUP($D61,$D$17:$D$31,GR$17:GR$31))</f>
        <v>0</v>
      </c>
      <c r="GS61" s="242">
        <f>SUM(_xlfn.XLOOKUP($D61,$D$17:$D$31,$AD$17:$AD$31):_xlfn.XLOOKUP($D61,$D$17:$D$31,GS$17:GS$31))</f>
        <v>0</v>
      </c>
      <c r="GT61" s="242">
        <f>SUM(_xlfn.XLOOKUP($D61,$D$17:$D$31,$AD$17:$AD$31):_xlfn.XLOOKUP($D61,$D$17:$D$31,GT$17:GT$31))</f>
        <v>0</v>
      </c>
      <c r="GU61" s="242">
        <f>SUM(_xlfn.XLOOKUP($D61,$D$17:$D$31,$AD$17:$AD$31):_xlfn.XLOOKUP($D61,$D$17:$D$31,GU$17:GU$31))</f>
        <v>0</v>
      </c>
      <c r="GV61" s="242">
        <f>SUM(_xlfn.XLOOKUP($D61,$D$17:$D$31,$AD$17:$AD$31):_xlfn.XLOOKUP($D61,$D$17:$D$31,GV$17:GV$31))</f>
        <v>0</v>
      </c>
      <c r="GW61" s="242">
        <f>SUM(_xlfn.XLOOKUP($D61,$D$17:$D$31,$AD$17:$AD$31):_xlfn.XLOOKUP($D61,$D$17:$D$31,GW$17:GW$31))</f>
        <v>0</v>
      </c>
      <c r="GX61" s="242">
        <f>SUM(_xlfn.XLOOKUP($D61,$D$17:$D$31,$AD$17:$AD$31):_xlfn.XLOOKUP($D61,$D$17:$D$31,GX$17:GX$31))</f>
        <v>0</v>
      </c>
      <c r="GY61" s="242">
        <f>SUM(_xlfn.XLOOKUP($D61,$D$17:$D$31,$AD$17:$AD$31):_xlfn.XLOOKUP($D61,$D$17:$D$31,GY$17:GY$31))</f>
        <v>0</v>
      </c>
      <c r="GZ61" s="242">
        <f>SUM(_xlfn.XLOOKUP($D61,$D$17:$D$31,$AD$17:$AD$31):_xlfn.XLOOKUP($D61,$D$17:$D$31,GZ$17:GZ$31))</f>
        <v>0</v>
      </c>
      <c r="HA61" s="242">
        <f>SUM(_xlfn.XLOOKUP($D61,$D$17:$D$31,$AD$17:$AD$31):_xlfn.XLOOKUP($D61,$D$17:$D$31,HA$17:HA$31))</f>
        <v>0</v>
      </c>
    </row>
    <row r="62" spans="3:209" x14ac:dyDescent="0.2">
      <c r="C62" s="262">
        <f t="shared" si="38"/>
        <v>4</v>
      </c>
      <c r="D62" s="21"/>
      <c r="N62" s="240">
        <f>SUM(_xlfn.XLOOKUP($D62,$D$17:$D$31,$N$17:$N$31):_xlfn.XLOOKUP($D62,$D$17:$D$31,N$17:N$31))</f>
        <v>0</v>
      </c>
      <c r="O62" s="240">
        <f>SUM(_xlfn.XLOOKUP($D62,$D$17:$D$31,$N$17:$N$31):_xlfn.XLOOKUP($D62,$D$17:$D$31,O$17:O$31))</f>
        <v>0</v>
      </c>
      <c r="P62" s="240">
        <f>SUM(_xlfn.XLOOKUP($D62,$D$17:$D$31,$N$17:$N$31):_xlfn.XLOOKUP($D62,$D$17:$D$31,P$17:P$31))</f>
        <v>0</v>
      </c>
      <c r="Q62" s="240">
        <f>SUM(_xlfn.XLOOKUP($D62,$D$17:$D$31,$N$17:$N$31):_xlfn.XLOOKUP($D62,$D$17:$D$31,Q$17:Q$31))</f>
        <v>0</v>
      </c>
      <c r="R62" s="240">
        <f>SUM(_xlfn.XLOOKUP($D62,$D$17:$D$31,$N$17:$N$31):_xlfn.XLOOKUP($D62,$D$17:$D$31,R$17:R$31))</f>
        <v>0</v>
      </c>
      <c r="S62" s="240">
        <f>SUM(_xlfn.XLOOKUP($D62,$D$17:$D$31,$N$17:$N$31):_xlfn.XLOOKUP($D62,$D$17:$D$31,S$17:S$31))</f>
        <v>0</v>
      </c>
      <c r="T62" s="240">
        <f>SUM(_xlfn.XLOOKUP($D62,$D$17:$D$31,$N$17:$N$31):_xlfn.XLOOKUP($D62,$D$17:$D$31,T$17:T$31))</f>
        <v>0</v>
      </c>
      <c r="U62" s="240">
        <f>SUM(_xlfn.XLOOKUP($D62,$D$17:$D$31,$N$17:$N$31):_xlfn.XLOOKUP($D62,$D$17:$D$31,U$17:U$31))</f>
        <v>0</v>
      </c>
      <c r="V62" s="240">
        <f>SUM(_xlfn.XLOOKUP($D62,$D$17:$D$31,$N$17:$N$31):_xlfn.XLOOKUP($D62,$D$17:$D$31,V$17:V$31))</f>
        <v>0</v>
      </c>
      <c r="W62" s="240">
        <f>SUM(_xlfn.XLOOKUP($D62,$D$17:$D$31,$N$17:$N$31):_xlfn.XLOOKUP($D62,$D$17:$D$31,W$17:W$31))</f>
        <v>0</v>
      </c>
      <c r="X62" s="240">
        <f>SUM(_xlfn.XLOOKUP($D62,$D$17:$D$31,$N$17:$N$31):_xlfn.XLOOKUP($D62,$D$17:$D$31,X$17:X$31))</f>
        <v>0</v>
      </c>
      <c r="Y62" s="240">
        <f>SUM(_xlfn.XLOOKUP($D62,$D$17:$D$31,$N$17:$N$31):_xlfn.XLOOKUP($D62,$D$17:$D$31,Y$17:Y$31))</f>
        <v>0</v>
      </c>
      <c r="Z62" s="240">
        <f>SUM(_xlfn.XLOOKUP($D62,$D$17:$D$31,$N$17:$N$31):_xlfn.XLOOKUP($D62,$D$17:$D$31,Z$17:Z$31))</f>
        <v>0</v>
      </c>
      <c r="AA62" s="240">
        <f>SUM(_xlfn.XLOOKUP($D62,$D$17:$D$31,$N$17:$N$31):_xlfn.XLOOKUP($D62,$D$17:$D$31,AA$17:AA$31))</f>
        <v>0</v>
      </c>
      <c r="AB62" s="240">
        <f>SUM(_xlfn.XLOOKUP($D62,$D$17:$D$31,$N$17:$N$31):_xlfn.XLOOKUP($D62,$D$17:$D$31,AB$17:AB$31))</f>
        <v>0</v>
      </c>
      <c r="AD62" s="242">
        <f>SUM(_xlfn.XLOOKUP($D62,$D$17:$D$31,$AD$17:$AD$31):_xlfn.XLOOKUP($D62,$D$17:$D$31,AD$17:AD$31))</f>
        <v>0</v>
      </c>
      <c r="AE62" s="242">
        <f>SUM(_xlfn.XLOOKUP($D62,$D$17:$D$31,$AD$17:$AD$31):_xlfn.XLOOKUP($D62,$D$17:$D$31,AE$17:AE$31))</f>
        <v>0</v>
      </c>
      <c r="AF62" s="242">
        <f>SUM(_xlfn.XLOOKUP($D62,$D$17:$D$31,$AD$17:$AD$31):_xlfn.XLOOKUP($D62,$D$17:$D$31,AF$17:AF$31))</f>
        <v>0</v>
      </c>
      <c r="AG62" s="242">
        <f>SUM(_xlfn.XLOOKUP($D62,$D$17:$D$31,$AD$17:$AD$31):_xlfn.XLOOKUP($D62,$D$17:$D$31,AG$17:AG$31))</f>
        <v>0</v>
      </c>
      <c r="AH62" s="242">
        <f>SUM(_xlfn.XLOOKUP($D62,$D$17:$D$31,$AD$17:$AD$31):_xlfn.XLOOKUP($D62,$D$17:$D$31,AH$17:AH$31))</f>
        <v>0</v>
      </c>
      <c r="AI62" s="242">
        <f>SUM(_xlfn.XLOOKUP($D62,$D$17:$D$31,$AD$17:$AD$31):_xlfn.XLOOKUP($D62,$D$17:$D$31,AI$17:AI$31))</f>
        <v>0</v>
      </c>
      <c r="AJ62" s="242">
        <f>SUM(_xlfn.XLOOKUP($D62,$D$17:$D$31,$AD$17:$AD$31):_xlfn.XLOOKUP($D62,$D$17:$D$31,AJ$17:AJ$31))</f>
        <v>0</v>
      </c>
      <c r="AK62" s="242">
        <f>SUM(_xlfn.XLOOKUP($D62,$D$17:$D$31,$AD$17:$AD$31):_xlfn.XLOOKUP($D62,$D$17:$D$31,AK$17:AK$31))</f>
        <v>0</v>
      </c>
      <c r="AL62" s="242">
        <f>SUM(_xlfn.XLOOKUP($D62,$D$17:$D$31,$AD$17:$AD$31):_xlfn.XLOOKUP($D62,$D$17:$D$31,AL$17:AL$31))</f>
        <v>0</v>
      </c>
      <c r="AM62" s="242">
        <f>SUM(_xlfn.XLOOKUP($D62,$D$17:$D$31,$AD$17:$AD$31):_xlfn.XLOOKUP($D62,$D$17:$D$31,AM$17:AM$31))</f>
        <v>0</v>
      </c>
      <c r="AN62" s="242">
        <f>SUM(_xlfn.XLOOKUP($D62,$D$17:$D$31,$AD$17:$AD$31):_xlfn.XLOOKUP($D62,$D$17:$D$31,AN$17:AN$31))</f>
        <v>0</v>
      </c>
      <c r="AO62" s="242">
        <f>SUM(_xlfn.XLOOKUP($D62,$D$17:$D$31,$AD$17:$AD$31):_xlfn.XLOOKUP($D62,$D$17:$D$31,AO$17:AO$31))</f>
        <v>0</v>
      </c>
      <c r="AP62" s="242">
        <f>SUM(_xlfn.XLOOKUP($D62,$D$17:$D$31,$AD$17:$AD$31):_xlfn.XLOOKUP($D62,$D$17:$D$31,AP$17:AP$31))</f>
        <v>0</v>
      </c>
      <c r="AQ62" s="242">
        <f>SUM(_xlfn.XLOOKUP($D62,$D$17:$D$31,$AD$17:$AD$31):_xlfn.XLOOKUP($D62,$D$17:$D$31,AQ$17:AQ$31))</f>
        <v>0</v>
      </c>
      <c r="AR62" s="242">
        <f>SUM(_xlfn.XLOOKUP($D62,$D$17:$D$31,$AD$17:$AD$31):_xlfn.XLOOKUP($D62,$D$17:$D$31,AR$17:AR$31))</f>
        <v>0</v>
      </c>
      <c r="AS62" s="242">
        <f>SUM(_xlfn.XLOOKUP($D62,$D$17:$D$31,$AD$17:$AD$31):_xlfn.XLOOKUP($D62,$D$17:$D$31,AS$17:AS$31))</f>
        <v>0</v>
      </c>
      <c r="AT62" s="242">
        <f>SUM(_xlfn.XLOOKUP($D62,$D$17:$D$31,$AD$17:$AD$31):_xlfn.XLOOKUP($D62,$D$17:$D$31,AT$17:AT$31))</f>
        <v>0</v>
      </c>
      <c r="AU62" s="242">
        <f>SUM(_xlfn.XLOOKUP($D62,$D$17:$D$31,$AD$17:$AD$31):_xlfn.XLOOKUP($D62,$D$17:$D$31,AU$17:AU$31))</f>
        <v>0</v>
      </c>
      <c r="AV62" s="242">
        <f>SUM(_xlfn.XLOOKUP($D62,$D$17:$D$31,$AD$17:$AD$31):_xlfn.XLOOKUP($D62,$D$17:$D$31,AV$17:AV$31))</f>
        <v>0</v>
      </c>
      <c r="AW62" s="242">
        <f>SUM(_xlfn.XLOOKUP($D62,$D$17:$D$31,$AD$17:$AD$31):_xlfn.XLOOKUP($D62,$D$17:$D$31,AW$17:AW$31))</f>
        <v>0</v>
      </c>
      <c r="AX62" s="242">
        <f>SUM(_xlfn.XLOOKUP($D62,$D$17:$D$31,$AD$17:$AD$31):_xlfn.XLOOKUP($D62,$D$17:$D$31,AX$17:AX$31))</f>
        <v>0</v>
      </c>
      <c r="AY62" s="242">
        <f>SUM(_xlfn.XLOOKUP($D62,$D$17:$D$31,$AD$17:$AD$31):_xlfn.XLOOKUP($D62,$D$17:$D$31,AY$17:AY$31))</f>
        <v>0</v>
      </c>
      <c r="AZ62" s="242">
        <f>SUM(_xlfn.XLOOKUP($D62,$D$17:$D$31,$AD$17:$AD$31):_xlfn.XLOOKUP($D62,$D$17:$D$31,AZ$17:AZ$31))</f>
        <v>0</v>
      </c>
      <c r="BA62" s="242">
        <f>SUM(_xlfn.XLOOKUP($D62,$D$17:$D$31,$AD$17:$AD$31):_xlfn.XLOOKUP($D62,$D$17:$D$31,BA$17:BA$31))</f>
        <v>0</v>
      </c>
      <c r="BB62" s="242">
        <f>SUM(_xlfn.XLOOKUP($D62,$D$17:$D$31,$AD$17:$AD$31):_xlfn.XLOOKUP($D62,$D$17:$D$31,BB$17:BB$31))</f>
        <v>0</v>
      </c>
      <c r="BC62" s="242">
        <f>SUM(_xlfn.XLOOKUP($D62,$D$17:$D$31,$AD$17:$AD$31):_xlfn.XLOOKUP($D62,$D$17:$D$31,BC$17:BC$31))</f>
        <v>0</v>
      </c>
      <c r="BD62" s="242">
        <f>SUM(_xlfn.XLOOKUP($D62,$D$17:$D$31,$AD$17:$AD$31):_xlfn.XLOOKUP($D62,$D$17:$D$31,BD$17:BD$31))</f>
        <v>0</v>
      </c>
      <c r="BE62" s="242">
        <f>SUM(_xlfn.XLOOKUP($D62,$D$17:$D$31,$AD$17:$AD$31):_xlfn.XLOOKUP($D62,$D$17:$D$31,BE$17:BE$31))</f>
        <v>0</v>
      </c>
      <c r="BF62" s="242">
        <f>SUM(_xlfn.XLOOKUP($D62,$D$17:$D$31,$AD$17:$AD$31):_xlfn.XLOOKUP($D62,$D$17:$D$31,BF$17:BF$31))</f>
        <v>0</v>
      </c>
      <c r="BG62" s="242">
        <f>SUM(_xlfn.XLOOKUP($D62,$D$17:$D$31,$AD$17:$AD$31):_xlfn.XLOOKUP($D62,$D$17:$D$31,BG$17:BG$31))</f>
        <v>0</v>
      </c>
      <c r="BH62" s="242">
        <f>SUM(_xlfn.XLOOKUP($D62,$D$17:$D$31,$AD$17:$AD$31):_xlfn.XLOOKUP($D62,$D$17:$D$31,BH$17:BH$31))</f>
        <v>0</v>
      </c>
      <c r="BI62" s="242">
        <f>SUM(_xlfn.XLOOKUP($D62,$D$17:$D$31,$AD$17:$AD$31):_xlfn.XLOOKUP($D62,$D$17:$D$31,BI$17:BI$31))</f>
        <v>0</v>
      </c>
      <c r="BJ62" s="242">
        <f>SUM(_xlfn.XLOOKUP($D62,$D$17:$D$31,$AD$17:$AD$31):_xlfn.XLOOKUP($D62,$D$17:$D$31,BJ$17:BJ$31))</f>
        <v>0</v>
      </c>
      <c r="BK62" s="242">
        <f>SUM(_xlfn.XLOOKUP($D62,$D$17:$D$31,$AD$17:$AD$31):_xlfn.XLOOKUP($D62,$D$17:$D$31,BK$17:BK$31))</f>
        <v>0</v>
      </c>
      <c r="BL62" s="242">
        <f>SUM(_xlfn.XLOOKUP($D62,$D$17:$D$31,$AD$17:$AD$31):_xlfn.XLOOKUP($D62,$D$17:$D$31,BL$17:BL$31))</f>
        <v>0</v>
      </c>
      <c r="BM62" s="242">
        <f>SUM(_xlfn.XLOOKUP($D62,$D$17:$D$31,$AD$17:$AD$31):_xlfn.XLOOKUP($D62,$D$17:$D$31,BM$17:BM$31))</f>
        <v>0</v>
      </c>
      <c r="BN62" s="242">
        <f>SUM(_xlfn.XLOOKUP($D62,$D$17:$D$31,$AD$17:$AD$31):_xlfn.XLOOKUP($D62,$D$17:$D$31,BN$17:BN$31))</f>
        <v>0</v>
      </c>
      <c r="BO62" s="242">
        <f>SUM(_xlfn.XLOOKUP($D62,$D$17:$D$31,$AD$17:$AD$31):_xlfn.XLOOKUP($D62,$D$17:$D$31,BO$17:BO$31))</f>
        <v>0</v>
      </c>
      <c r="BP62" s="242">
        <f>SUM(_xlfn.XLOOKUP($D62,$D$17:$D$31,$AD$17:$AD$31):_xlfn.XLOOKUP($D62,$D$17:$D$31,BP$17:BP$31))</f>
        <v>0</v>
      </c>
      <c r="BQ62" s="242">
        <f>SUM(_xlfn.XLOOKUP($D62,$D$17:$D$31,$AD$17:$AD$31):_xlfn.XLOOKUP($D62,$D$17:$D$31,BQ$17:BQ$31))</f>
        <v>0</v>
      </c>
      <c r="BR62" s="242">
        <f>SUM(_xlfn.XLOOKUP($D62,$D$17:$D$31,$AD$17:$AD$31):_xlfn.XLOOKUP($D62,$D$17:$D$31,BR$17:BR$31))</f>
        <v>0</v>
      </c>
      <c r="BS62" s="242">
        <f>SUM(_xlfn.XLOOKUP($D62,$D$17:$D$31,$AD$17:$AD$31):_xlfn.XLOOKUP($D62,$D$17:$D$31,BS$17:BS$31))</f>
        <v>0</v>
      </c>
      <c r="BT62" s="242">
        <f>SUM(_xlfn.XLOOKUP($D62,$D$17:$D$31,$AD$17:$AD$31):_xlfn.XLOOKUP($D62,$D$17:$D$31,BT$17:BT$31))</f>
        <v>0</v>
      </c>
      <c r="BU62" s="242">
        <f>SUM(_xlfn.XLOOKUP($D62,$D$17:$D$31,$AD$17:$AD$31):_xlfn.XLOOKUP($D62,$D$17:$D$31,BU$17:BU$31))</f>
        <v>0</v>
      </c>
      <c r="BV62" s="242">
        <f>SUM(_xlfn.XLOOKUP($D62,$D$17:$D$31,$AD$17:$AD$31):_xlfn.XLOOKUP($D62,$D$17:$D$31,BV$17:BV$31))</f>
        <v>0</v>
      </c>
      <c r="BW62" s="242">
        <f>SUM(_xlfn.XLOOKUP($D62,$D$17:$D$31,$AD$17:$AD$31):_xlfn.XLOOKUP($D62,$D$17:$D$31,BW$17:BW$31))</f>
        <v>0</v>
      </c>
      <c r="BX62" s="242">
        <f>SUM(_xlfn.XLOOKUP($D62,$D$17:$D$31,$AD$17:$AD$31):_xlfn.XLOOKUP($D62,$D$17:$D$31,BX$17:BX$31))</f>
        <v>0</v>
      </c>
      <c r="BY62" s="242">
        <f>SUM(_xlfn.XLOOKUP($D62,$D$17:$D$31,$AD$17:$AD$31):_xlfn.XLOOKUP($D62,$D$17:$D$31,BY$17:BY$31))</f>
        <v>0</v>
      </c>
      <c r="BZ62" s="242">
        <f>SUM(_xlfn.XLOOKUP($D62,$D$17:$D$31,$AD$17:$AD$31):_xlfn.XLOOKUP($D62,$D$17:$D$31,BZ$17:BZ$31))</f>
        <v>0</v>
      </c>
      <c r="CA62" s="242">
        <f>SUM(_xlfn.XLOOKUP($D62,$D$17:$D$31,$AD$17:$AD$31):_xlfn.XLOOKUP($D62,$D$17:$D$31,CA$17:CA$31))</f>
        <v>0</v>
      </c>
      <c r="CB62" s="242">
        <f>SUM(_xlfn.XLOOKUP($D62,$D$17:$D$31,$AD$17:$AD$31):_xlfn.XLOOKUP($D62,$D$17:$D$31,CB$17:CB$31))</f>
        <v>0</v>
      </c>
      <c r="CC62" s="242">
        <f>SUM(_xlfn.XLOOKUP($D62,$D$17:$D$31,$AD$17:$AD$31):_xlfn.XLOOKUP($D62,$D$17:$D$31,CC$17:CC$31))</f>
        <v>0</v>
      </c>
      <c r="CD62" s="242">
        <f>SUM(_xlfn.XLOOKUP($D62,$D$17:$D$31,$AD$17:$AD$31):_xlfn.XLOOKUP($D62,$D$17:$D$31,CD$17:CD$31))</f>
        <v>0</v>
      </c>
      <c r="CE62" s="242">
        <f>SUM(_xlfn.XLOOKUP($D62,$D$17:$D$31,$AD$17:$AD$31):_xlfn.XLOOKUP($D62,$D$17:$D$31,CE$17:CE$31))</f>
        <v>0</v>
      </c>
      <c r="CF62" s="242">
        <f>SUM(_xlfn.XLOOKUP($D62,$D$17:$D$31,$AD$17:$AD$31):_xlfn.XLOOKUP($D62,$D$17:$D$31,CF$17:CF$31))</f>
        <v>0</v>
      </c>
      <c r="CG62" s="242">
        <f>SUM(_xlfn.XLOOKUP($D62,$D$17:$D$31,$AD$17:$AD$31):_xlfn.XLOOKUP($D62,$D$17:$D$31,CG$17:CG$31))</f>
        <v>0</v>
      </c>
      <c r="CH62" s="242">
        <f>SUM(_xlfn.XLOOKUP($D62,$D$17:$D$31,$AD$17:$AD$31):_xlfn.XLOOKUP($D62,$D$17:$D$31,CH$17:CH$31))</f>
        <v>0</v>
      </c>
      <c r="CI62" s="242">
        <f>SUM(_xlfn.XLOOKUP($D62,$D$17:$D$31,$AD$17:$AD$31):_xlfn.XLOOKUP($D62,$D$17:$D$31,CI$17:CI$31))</f>
        <v>0</v>
      </c>
      <c r="CJ62" s="242">
        <f>SUM(_xlfn.XLOOKUP($D62,$D$17:$D$31,$AD$17:$AD$31):_xlfn.XLOOKUP($D62,$D$17:$D$31,CJ$17:CJ$31))</f>
        <v>0</v>
      </c>
      <c r="CK62" s="242">
        <f>SUM(_xlfn.XLOOKUP($D62,$D$17:$D$31,$AD$17:$AD$31):_xlfn.XLOOKUP($D62,$D$17:$D$31,CK$17:CK$31))</f>
        <v>0</v>
      </c>
      <c r="CL62" s="242">
        <f>SUM(_xlfn.XLOOKUP($D62,$D$17:$D$31,$AD$17:$AD$31):_xlfn.XLOOKUP($D62,$D$17:$D$31,CL$17:CL$31))</f>
        <v>0</v>
      </c>
      <c r="CM62" s="242">
        <f>SUM(_xlfn.XLOOKUP($D62,$D$17:$D$31,$AD$17:$AD$31):_xlfn.XLOOKUP($D62,$D$17:$D$31,CM$17:CM$31))</f>
        <v>0</v>
      </c>
      <c r="CN62" s="242">
        <f>SUM(_xlfn.XLOOKUP($D62,$D$17:$D$31,$AD$17:$AD$31):_xlfn.XLOOKUP($D62,$D$17:$D$31,CN$17:CN$31))</f>
        <v>0</v>
      </c>
      <c r="CO62" s="242">
        <f>SUM(_xlfn.XLOOKUP($D62,$D$17:$D$31,$AD$17:$AD$31):_xlfn.XLOOKUP($D62,$D$17:$D$31,CO$17:CO$31))</f>
        <v>0</v>
      </c>
      <c r="CP62" s="242">
        <f>SUM(_xlfn.XLOOKUP($D62,$D$17:$D$31,$AD$17:$AD$31):_xlfn.XLOOKUP($D62,$D$17:$D$31,CP$17:CP$31))</f>
        <v>0</v>
      </c>
      <c r="CQ62" s="242">
        <f>SUM(_xlfn.XLOOKUP($D62,$D$17:$D$31,$AD$17:$AD$31):_xlfn.XLOOKUP($D62,$D$17:$D$31,CQ$17:CQ$31))</f>
        <v>0</v>
      </c>
      <c r="CR62" s="242">
        <f>SUM(_xlfn.XLOOKUP($D62,$D$17:$D$31,$AD$17:$AD$31):_xlfn.XLOOKUP($D62,$D$17:$D$31,CR$17:CR$31))</f>
        <v>0</v>
      </c>
      <c r="CS62" s="242">
        <f>SUM(_xlfn.XLOOKUP($D62,$D$17:$D$31,$AD$17:$AD$31):_xlfn.XLOOKUP($D62,$D$17:$D$31,CS$17:CS$31))</f>
        <v>0</v>
      </c>
      <c r="CT62" s="242">
        <f>SUM(_xlfn.XLOOKUP($D62,$D$17:$D$31,$AD$17:$AD$31):_xlfn.XLOOKUP($D62,$D$17:$D$31,CT$17:CT$31))</f>
        <v>0</v>
      </c>
      <c r="CU62" s="242">
        <f>SUM(_xlfn.XLOOKUP($D62,$D$17:$D$31,$AD$17:$AD$31):_xlfn.XLOOKUP($D62,$D$17:$D$31,CU$17:CU$31))</f>
        <v>0</v>
      </c>
      <c r="CV62" s="242">
        <f>SUM(_xlfn.XLOOKUP($D62,$D$17:$D$31,$AD$17:$AD$31):_xlfn.XLOOKUP($D62,$D$17:$D$31,CV$17:CV$31))</f>
        <v>0</v>
      </c>
      <c r="CW62" s="242">
        <f>SUM(_xlfn.XLOOKUP($D62,$D$17:$D$31,$AD$17:$AD$31):_xlfn.XLOOKUP($D62,$D$17:$D$31,CW$17:CW$31))</f>
        <v>0</v>
      </c>
      <c r="CX62" s="242">
        <f>SUM(_xlfn.XLOOKUP($D62,$D$17:$D$31,$AD$17:$AD$31):_xlfn.XLOOKUP($D62,$D$17:$D$31,CX$17:CX$31))</f>
        <v>0</v>
      </c>
      <c r="CY62" s="242">
        <f>SUM(_xlfn.XLOOKUP($D62,$D$17:$D$31,$AD$17:$AD$31):_xlfn.XLOOKUP($D62,$D$17:$D$31,CY$17:CY$31))</f>
        <v>0</v>
      </c>
      <c r="CZ62" s="242">
        <f>SUM(_xlfn.XLOOKUP($D62,$D$17:$D$31,$AD$17:$AD$31):_xlfn.XLOOKUP($D62,$D$17:$D$31,CZ$17:CZ$31))</f>
        <v>0</v>
      </c>
      <c r="DA62" s="242">
        <f>SUM(_xlfn.XLOOKUP($D62,$D$17:$D$31,$AD$17:$AD$31):_xlfn.XLOOKUP($D62,$D$17:$D$31,DA$17:DA$31))</f>
        <v>0</v>
      </c>
      <c r="DB62" s="242">
        <f>SUM(_xlfn.XLOOKUP($D62,$D$17:$D$31,$AD$17:$AD$31):_xlfn.XLOOKUP($D62,$D$17:$D$31,DB$17:DB$31))</f>
        <v>0</v>
      </c>
      <c r="DC62" s="242">
        <f>SUM(_xlfn.XLOOKUP($D62,$D$17:$D$31,$AD$17:$AD$31):_xlfn.XLOOKUP($D62,$D$17:$D$31,DC$17:DC$31))</f>
        <v>0</v>
      </c>
      <c r="DD62" s="242">
        <f>SUM(_xlfn.XLOOKUP($D62,$D$17:$D$31,$AD$17:$AD$31):_xlfn.XLOOKUP($D62,$D$17:$D$31,DD$17:DD$31))</f>
        <v>0</v>
      </c>
      <c r="DE62" s="242">
        <f>SUM(_xlfn.XLOOKUP($D62,$D$17:$D$31,$AD$17:$AD$31):_xlfn.XLOOKUP($D62,$D$17:$D$31,DE$17:DE$31))</f>
        <v>0</v>
      </c>
      <c r="DF62" s="242">
        <f>SUM(_xlfn.XLOOKUP($D62,$D$17:$D$31,$AD$17:$AD$31):_xlfn.XLOOKUP($D62,$D$17:$D$31,DF$17:DF$31))</f>
        <v>0</v>
      </c>
      <c r="DG62" s="242">
        <f>SUM(_xlfn.XLOOKUP($D62,$D$17:$D$31,$AD$17:$AD$31):_xlfn.XLOOKUP($D62,$D$17:$D$31,DG$17:DG$31))</f>
        <v>0</v>
      </c>
      <c r="DH62" s="242">
        <f>SUM(_xlfn.XLOOKUP($D62,$D$17:$D$31,$AD$17:$AD$31):_xlfn.XLOOKUP($D62,$D$17:$D$31,DH$17:DH$31))</f>
        <v>0</v>
      </c>
      <c r="DI62" s="242">
        <f>SUM(_xlfn.XLOOKUP($D62,$D$17:$D$31,$AD$17:$AD$31):_xlfn.XLOOKUP($D62,$D$17:$D$31,DI$17:DI$31))</f>
        <v>0</v>
      </c>
      <c r="DJ62" s="242">
        <f>SUM(_xlfn.XLOOKUP($D62,$D$17:$D$31,$AD$17:$AD$31):_xlfn.XLOOKUP($D62,$D$17:$D$31,DJ$17:DJ$31))</f>
        <v>0</v>
      </c>
      <c r="DK62" s="242">
        <f>SUM(_xlfn.XLOOKUP($D62,$D$17:$D$31,$AD$17:$AD$31):_xlfn.XLOOKUP($D62,$D$17:$D$31,DK$17:DK$31))</f>
        <v>0</v>
      </c>
      <c r="DL62" s="242">
        <f>SUM(_xlfn.XLOOKUP($D62,$D$17:$D$31,$AD$17:$AD$31):_xlfn.XLOOKUP($D62,$D$17:$D$31,DL$17:DL$31))</f>
        <v>0</v>
      </c>
      <c r="DM62" s="242">
        <f>SUM(_xlfn.XLOOKUP($D62,$D$17:$D$31,$AD$17:$AD$31):_xlfn.XLOOKUP($D62,$D$17:$D$31,DM$17:DM$31))</f>
        <v>0</v>
      </c>
      <c r="DN62" s="242">
        <f>SUM(_xlfn.XLOOKUP($D62,$D$17:$D$31,$AD$17:$AD$31):_xlfn.XLOOKUP($D62,$D$17:$D$31,DN$17:DN$31))</f>
        <v>0</v>
      </c>
      <c r="DO62" s="242">
        <f>SUM(_xlfn.XLOOKUP($D62,$D$17:$D$31,$AD$17:$AD$31):_xlfn.XLOOKUP($D62,$D$17:$D$31,DO$17:DO$31))</f>
        <v>0</v>
      </c>
      <c r="DP62" s="242">
        <f>SUM(_xlfn.XLOOKUP($D62,$D$17:$D$31,$AD$17:$AD$31):_xlfn.XLOOKUP($D62,$D$17:$D$31,DP$17:DP$31))</f>
        <v>0</v>
      </c>
      <c r="DQ62" s="242">
        <f>SUM(_xlfn.XLOOKUP($D62,$D$17:$D$31,$AD$17:$AD$31):_xlfn.XLOOKUP($D62,$D$17:$D$31,DQ$17:DQ$31))</f>
        <v>0</v>
      </c>
      <c r="DR62" s="242">
        <f>SUM(_xlfn.XLOOKUP($D62,$D$17:$D$31,$AD$17:$AD$31):_xlfn.XLOOKUP($D62,$D$17:$D$31,DR$17:DR$31))</f>
        <v>0</v>
      </c>
      <c r="DS62" s="242">
        <f>SUM(_xlfn.XLOOKUP($D62,$D$17:$D$31,$AD$17:$AD$31):_xlfn.XLOOKUP($D62,$D$17:$D$31,DS$17:DS$31))</f>
        <v>0</v>
      </c>
      <c r="DT62" s="242">
        <f>SUM(_xlfn.XLOOKUP($D62,$D$17:$D$31,$AD$17:$AD$31):_xlfn.XLOOKUP($D62,$D$17:$D$31,DT$17:DT$31))</f>
        <v>0</v>
      </c>
      <c r="DU62" s="242">
        <f>SUM(_xlfn.XLOOKUP($D62,$D$17:$D$31,$AD$17:$AD$31):_xlfn.XLOOKUP($D62,$D$17:$D$31,DU$17:DU$31))</f>
        <v>0</v>
      </c>
      <c r="DV62" s="242">
        <f>SUM(_xlfn.XLOOKUP($D62,$D$17:$D$31,$AD$17:$AD$31):_xlfn.XLOOKUP($D62,$D$17:$D$31,DV$17:DV$31))</f>
        <v>0</v>
      </c>
      <c r="DW62" s="242">
        <f>SUM(_xlfn.XLOOKUP($D62,$D$17:$D$31,$AD$17:$AD$31):_xlfn.XLOOKUP($D62,$D$17:$D$31,DW$17:DW$31))</f>
        <v>0</v>
      </c>
      <c r="DX62" s="242">
        <f>SUM(_xlfn.XLOOKUP($D62,$D$17:$D$31,$AD$17:$AD$31):_xlfn.XLOOKUP($D62,$D$17:$D$31,DX$17:DX$31))</f>
        <v>0</v>
      </c>
      <c r="DY62" s="242">
        <f>SUM(_xlfn.XLOOKUP($D62,$D$17:$D$31,$AD$17:$AD$31):_xlfn.XLOOKUP($D62,$D$17:$D$31,DY$17:DY$31))</f>
        <v>0</v>
      </c>
      <c r="DZ62" s="242">
        <f>SUM(_xlfn.XLOOKUP($D62,$D$17:$D$31,$AD$17:$AD$31):_xlfn.XLOOKUP($D62,$D$17:$D$31,DZ$17:DZ$31))</f>
        <v>0</v>
      </c>
      <c r="EA62" s="242">
        <f>SUM(_xlfn.XLOOKUP($D62,$D$17:$D$31,$AD$17:$AD$31):_xlfn.XLOOKUP($D62,$D$17:$D$31,EA$17:EA$31))</f>
        <v>0</v>
      </c>
      <c r="EB62" s="242">
        <f>SUM(_xlfn.XLOOKUP($D62,$D$17:$D$31,$AD$17:$AD$31):_xlfn.XLOOKUP($D62,$D$17:$D$31,EB$17:EB$31))</f>
        <v>0</v>
      </c>
      <c r="EC62" s="242">
        <f>SUM(_xlfn.XLOOKUP($D62,$D$17:$D$31,$AD$17:$AD$31):_xlfn.XLOOKUP($D62,$D$17:$D$31,EC$17:EC$31))</f>
        <v>0</v>
      </c>
      <c r="ED62" s="242">
        <f>SUM(_xlfn.XLOOKUP($D62,$D$17:$D$31,$AD$17:$AD$31):_xlfn.XLOOKUP($D62,$D$17:$D$31,ED$17:ED$31))</f>
        <v>0</v>
      </c>
      <c r="EE62" s="242">
        <f>SUM(_xlfn.XLOOKUP($D62,$D$17:$D$31,$AD$17:$AD$31):_xlfn.XLOOKUP($D62,$D$17:$D$31,EE$17:EE$31))</f>
        <v>0</v>
      </c>
      <c r="EF62" s="242">
        <f>SUM(_xlfn.XLOOKUP($D62,$D$17:$D$31,$AD$17:$AD$31):_xlfn.XLOOKUP($D62,$D$17:$D$31,EF$17:EF$31))</f>
        <v>0</v>
      </c>
      <c r="EG62" s="242">
        <f>SUM(_xlfn.XLOOKUP($D62,$D$17:$D$31,$AD$17:$AD$31):_xlfn.XLOOKUP($D62,$D$17:$D$31,EG$17:EG$31))</f>
        <v>0</v>
      </c>
      <c r="EH62" s="242">
        <f>SUM(_xlfn.XLOOKUP($D62,$D$17:$D$31,$AD$17:$AD$31):_xlfn.XLOOKUP($D62,$D$17:$D$31,EH$17:EH$31))</f>
        <v>0</v>
      </c>
      <c r="EI62" s="242">
        <f>SUM(_xlfn.XLOOKUP($D62,$D$17:$D$31,$AD$17:$AD$31):_xlfn.XLOOKUP($D62,$D$17:$D$31,EI$17:EI$31))</f>
        <v>0</v>
      </c>
      <c r="EJ62" s="242">
        <f>SUM(_xlfn.XLOOKUP($D62,$D$17:$D$31,$AD$17:$AD$31):_xlfn.XLOOKUP($D62,$D$17:$D$31,EJ$17:EJ$31))</f>
        <v>0</v>
      </c>
      <c r="EK62" s="242">
        <f>SUM(_xlfn.XLOOKUP($D62,$D$17:$D$31,$AD$17:$AD$31):_xlfn.XLOOKUP($D62,$D$17:$D$31,EK$17:EK$31))</f>
        <v>0</v>
      </c>
      <c r="EL62" s="242">
        <f>SUM(_xlfn.XLOOKUP($D62,$D$17:$D$31,$AD$17:$AD$31):_xlfn.XLOOKUP($D62,$D$17:$D$31,EL$17:EL$31))</f>
        <v>0</v>
      </c>
      <c r="EM62" s="242">
        <f>SUM(_xlfn.XLOOKUP($D62,$D$17:$D$31,$AD$17:$AD$31):_xlfn.XLOOKUP($D62,$D$17:$D$31,EM$17:EM$31))</f>
        <v>0</v>
      </c>
      <c r="EN62" s="242">
        <f>SUM(_xlfn.XLOOKUP($D62,$D$17:$D$31,$AD$17:$AD$31):_xlfn.XLOOKUP($D62,$D$17:$D$31,EN$17:EN$31))</f>
        <v>0</v>
      </c>
      <c r="EO62" s="242">
        <f>SUM(_xlfn.XLOOKUP($D62,$D$17:$D$31,$AD$17:$AD$31):_xlfn.XLOOKUP($D62,$D$17:$D$31,EO$17:EO$31))</f>
        <v>0</v>
      </c>
      <c r="EP62" s="242">
        <f>SUM(_xlfn.XLOOKUP($D62,$D$17:$D$31,$AD$17:$AD$31):_xlfn.XLOOKUP($D62,$D$17:$D$31,EP$17:EP$31))</f>
        <v>0</v>
      </c>
      <c r="EQ62" s="242">
        <f>SUM(_xlfn.XLOOKUP($D62,$D$17:$D$31,$AD$17:$AD$31):_xlfn.XLOOKUP($D62,$D$17:$D$31,EQ$17:EQ$31))</f>
        <v>0</v>
      </c>
      <c r="ER62" s="242">
        <f>SUM(_xlfn.XLOOKUP($D62,$D$17:$D$31,$AD$17:$AD$31):_xlfn.XLOOKUP($D62,$D$17:$D$31,ER$17:ER$31))</f>
        <v>0</v>
      </c>
      <c r="ES62" s="242">
        <f>SUM(_xlfn.XLOOKUP($D62,$D$17:$D$31,$AD$17:$AD$31):_xlfn.XLOOKUP($D62,$D$17:$D$31,ES$17:ES$31))</f>
        <v>0</v>
      </c>
      <c r="ET62" s="242">
        <f>SUM(_xlfn.XLOOKUP($D62,$D$17:$D$31,$AD$17:$AD$31):_xlfn.XLOOKUP($D62,$D$17:$D$31,ET$17:ET$31))</f>
        <v>0</v>
      </c>
      <c r="EU62" s="242">
        <f>SUM(_xlfn.XLOOKUP($D62,$D$17:$D$31,$AD$17:$AD$31):_xlfn.XLOOKUP($D62,$D$17:$D$31,EU$17:EU$31))</f>
        <v>0</v>
      </c>
      <c r="EV62" s="242">
        <f>SUM(_xlfn.XLOOKUP($D62,$D$17:$D$31,$AD$17:$AD$31):_xlfn.XLOOKUP($D62,$D$17:$D$31,EV$17:EV$31))</f>
        <v>0</v>
      </c>
      <c r="EW62" s="242">
        <f>SUM(_xlfn.XLOOKUP($D62,$D$17:$D$31,$AD$17:$AD$31):_xlfn.XLOOKUP($D62,$D$17:$D$31,EW$17:EW$31))</f>
        <v>0</v>
      </c>
      <c r="EX62" s="242">
        <f>SUM(_xlfn.XLOOKUP($D62,$D$17:$D$31,$AD$17:$AD$31):_xlfn.XLOOKUP($D62,$D$17:$D$31,EX$17:EX$31))</f>
        <v>0</v>
      </c>
      <c r="EY62" s="242">
        <f>SUM(_xlfn.XLOOKUP($D62,$D$17:$D$31,$AD$17:$AD$31):_xlfn.XLOOKUP($D62,$D$17:$D$31,EY$17:EY$31))</f>
        <v>0</v>
      </c>
      <c r="EZ62" s="242">
        <f>SUM(_xlfn.XLOOKUP($D62,$D$17:$D$31,$AD$17:$AD$31):_xlfn.XLOOKUP($D62,$D$17:$D$31,EZ$17:EZ$31))</f>
        <v>0</v>
      </c>
      <c r="FA62" s="242">
        <f>SUM(_xlfn.XLOOKUP($D62,$D$17:$D$31,$AD$17:$AD$31):_xlfn.XLOOKUP($D62,$D$17:$D$31,FA$17:FA$31))</f>
        <v>0</v>
      </c>
      <c r="FB62" s="242">
        <f>SUM(_xlfn.XLOOKUP($D62,$D$17:$D$31,$AD$17:$AD$31):_xlfn.XLOOKUP($D62,$D$17:$D$31,FB$17:FB$31))</f>
        <v>0</v>
      </c>
      <c r="FC62" s="242">
        <f>SUM(_xlfn.XLOOKUP($D62,$D$17:$D$31,$AD$17:$AD$31):_xlfn.XLOOKUP($D62,$D$17:$D$31,FC$17:FC$31))</f>
        <v>0</v>
      </c>
      <c r="FD62" s="242">
        <f>SUM(_xlfn.XLOOKUP($D62,$D$17:$D$31,$AD$17:$AD$31):_xlfn.XLOOKUP($D62,$D$17:$D$31,FD$17:FD$31))</f>
        <v>0</v>
      </c>
      <c r="FE62" s="242">
        <f>SUM(_xlfn.XLOOKUP($D62,$D$17:$D$31,$AD$17:$AD$31):_xlfn.XLOOKUP($D62,$D$17:$D$31,FE$17:FE$31))</f>
        <v>0</v>
      </c>
      <c r="FF62" s="242">
        <f>SUM(_xlfn.XLOOKUP($D62,$D$17:$D$31,$AD$17:$AD$31):_xlfn.XLOOKUP($D62,$D$17:$D$31,FF$17:FF$31))</f>
        <v>0</v>
      </c>
      <c r="FG62" s="242">
        <f>SUM(_xlfn.XLOOKUP($D62,$D$17:$D$31,$AD$17:$AD$31):_xlfn.XLOOKUP($D62,$D$17:$D$31,FG$17:FG$31))</f>
        <v>0</v>
      </c>
      <c r="FH62" s="242">
        <f>SUM(_xlfn.XLOOKUP($D62,$D$17:$D$31,$AD$17:$AD$31):_xlfn.XLOOKUP($D62,$D$17:$D$31,FH$17:FH$31))</f>
        <v>0</v>
      </c>
      <c r="FI62" s="242">
        <f>SUM(_xlfn.XLOOKUP($D62,$D$17:$D$31,$AD$17:$AD$31):_xlfn.XLOOKUP($D62,$D$17:$D$31,FI$17:FI$31))</f>
        <v>0</v>
      </c>
      <c r="FJ62" s="242">
        <f>SUM(_xlfn.XLOOKUP($D62,$D$17:$D$31,$AD$17:$AD$31):_xlfn.XLOOKUP($D62,$D$17:$D$31,FJ$17:FJ$31))</f>
        <v>0</v>
      </c>
      <c r="FK62" s="242">
        <f>SUM(_xlfn.XLOOKUP($D62,$D$17:$D$31,$AD$17:$AD$31):_xlfn.XLOOKUP($D62,$D$17:$D$31,FK$17:FK$31))</f>
        <v>0</v>
      </c>
      <c r="FL62" s="242">
        <f>SUM(_xlfn.XLOOKUP($D62,$D$17:$D$31,$AD$17:$AD$31):_xlfn.XLOOKUP($D62,$D$17:$D$31,FL$17:FL$31))</f>
        <v>0</v>
      </c>
      <c r="FM62" s="242">
        <f>SUM(_xlfn.XLOOKUP($D62,$D$17:$D$31,$AD$17:$AD$31):_xlfn.XLOOKUP($D62,$D$17:$D$31,FM$17:FM$31))</f>
        <v>0</v>
      </c>
      <c r="FN62" s="242">
        <f>SUM(_xlfn.XLOOKUP($D62,$D$17:$D$31,$AD$17:$AD$31):_xlfn.XLOOKUP($D62,$D$17:$D$31,FN$17:FN$31))</f>
        <v>0</v>
      </c>
      <c r="FO62" s="242">
        <f>SUM(_xlfn.XLOOKUP($D62,$D$17:$D$31,$AD$17:$AD$31):_xlfn.XLOOKUP($D62,$D$17:$D$31,FO$17:FO$31))</f>
        <v>0</v>
      </c>
      <c r="FP62" s="242">
        <f>SUM(_xlfn.XLOOKUP($D62,$D$17:$D$31,$AD$17:$AD$31):_xlfn.XLOOKUP($D62,$D$17:$D$31,FP$17:FP$31))</f>
        <v>0</v>
      </c>
      <c r="FQ62" s="242">
        <f>SUM(_xlfn.XLOOKUP($D62,$D$17:$D$31,$AD$17:$AD$31):_xlfn.XLOOKUP($D62,$D$17:$D$31,FQ$17:FQ$31))</f>
        <v>0</v>
      </c>
      <c r="FR62" s="242">
        <f>SUM(_xlfn.XLOOKUP($D62,$D$17:$D$31,$AD$17:$AD$31):_xlfn.XLOOKUP($D62,$D$17:$D$31,FR$17:FR$31))</f>
        <v>0</v>
      </c>
      <c r="FS62" s="242">
        <f>SUM(_xlfn.XLOOKUP($D62,$D$17:$D$31,$AD$17:$AD$31):_xlfn.XLOOKUP($D62,$D$17:$D$31,FS$17:FS$31))</f>
        <v>0</v>
      </c>
      <c r="FT62" s="242">
        <f>SUM(_xlfn.XLOOKUP($D62,$D$17:$D$31,$AD$17:$AD$31):_xlfn.XLOOKUP($D62,$D$17:$D$31,FT$17:FT$31))</f>
        <v>0</v>
      </c>
      <c r="FU62" s="242">
        <f>SUM(_xlfn.XLOOKUP($D62,$D$17:$D$31,$AD$17:$AD$31):_xlfn.XLOOKUP($D62,$D$17:$D$31,FU$17:FU$31))</f>
        <v>0</v>
      </c>
      <c r="FV62" s="242">
        <f>SUM(_xlfn.XLOOKUP($D62,$D$17:$D$31,$AD$17:$AD$31):_xlfn.XLOOKUP($D62,$D$17:$D$31,FV$17:FV$31))</f>
        <v>0</v>
      </c>
      <c r="FW62" s="242">
        <f>SUM(_xlfn.XLOOKUP($D62,$D$17:$D$31,$AD$17:$AD$31):_xlfn.XLOOKUP($D62,$D$17:$D$31,FW$17:FW$31))</f>
        <v>0</v>
      </c>
      <c r="FX62" s="242">
        <f>SUM(_xlfn.XLOOKUP($D62,$D$17:$D$31,$AD$17:$AD$31):_xlfn.XLOOKUP($D62,$D$17:$D$31,FX$17:FX$31))</f>
        <v>0</v>
      </c>
      <c r="FY62" s="242">
        <f>SUM(_xlfn.XLOOKUP($D62,$D$17:$D$31,$AD$17:$AD$31):_xlfn.XLOOKUP($D62,$D$17:$D$31,FY$17:FY$31))</f>
        <v>0</v>
      </c>
      <c r="FZ62" s="242">
        <f>SUM(_xlfn.XLOOKUP($D62,$D$17:$D$31,$AD$17:$AD$31):_xlfn.XLOOKUP($D62,$D$17:$D$31,FZ$17:FZ$31))</f>
        <v>0</v>
      </c>
      <c r="GA62" s="242">
        <f>SUM(_xlfn.XLOOKUP($D62,$D$17:$D$31,$AD$17:$AD$31):_xlfn.XLOOKUP($D62,$D$17:$D$31,GA$17:GA$31))</f>
        <v>0</v>
      </c>
      <c r="GB62" s="242">
        <f>SUM(_xlfn.XLOOKUP($D62,$D$17:$D$31,$AD$17:$AD$31):_xlfn.XLOOKUP($D62,$D$17:$D$31,GB$17:GB$31))</f>
        <v>0</v>
      </c>
      <c r="GC62" s="242">
        <f>SUM(_xlfn.XLOOKUP($D62,$D$17:$D$31,$AD$17:$AD$31):_xlfn.XLOOKUP($D62,$D$17:$D$31,GC$17:GC$31))</f>
        <v>0</v>
      </c>
      <c r="GD62" s="242">
        <f>SUM(_xlfn.XLOOKUP($D62,$D$17:$D$31,$AD$17:$AD$31):_xlfn.XLOOKUP($D62,$D$17:$D$31,GD$17:GD$31))</f>
        <v>0</v>
      </c>
      <c r="GE62" s="242">
        <f>SUM(_xlfn.XLOOKUP($D62,$D$17:$D$31,$AD$17:$AD$31):_xlfn.XLOOKUP($D62,$D$17:$D$31,GE$17:GE$31))</f>
        <v>0</v>
      </c>
      <c r="GF62" s="242">
        <f>SUM(_xlfn.XLOOKUP($D62,$D$17:$D$31,$AD$17:$AD$31):_xlfn.XLOOKUP($D62,$D$17:$D$31,GF$17:GF$31))</f>
        <v>0</v>
      </c>
      <c r="GG62" s="242">
        <f>SUM(_xlfn.XLOOKUP($D62,$D$17:$D$31,$AD$17:$AD$31):_xlfn.XLOOKUP($D62,$D$17:$D$31,GG$17:GG$31))</f>
        <v>0</v>
      </c>
      <c r="GH62" s="242">
        <f>SUM(_xlfn.XLOOKUP($D62,$D$17:$D$31,$AD$17:$AD$31):_xlfn.XLOOKUP($D62,$D$17:$D$31,GH$17:GH$31))</f>
        <v>0</v>
      </c>
      <c r="GI62" s="242">
        <f>SUM(_xlfn.XLOOKUP($D62,$D$17:$D$31,$AD$17:$AD$31):_xlfn.XLOOKUP($D62,$D$17:$D$31,GI$17:GI$31))</f>
        <v>0</v>
      </c>
      <c r="GJ62" s="242">
        <f>SUM(_xlfn.XLOOKUP($D62,$D$17:$D$31,$AD$17:$AD$31):_xlfn.XLOOKUP($D62,$D$17:$D$31,GJ$17:GJ$31))</f>
        <v>0</v>
      </c>
      <c r="GK62" s="242">
        <f>SUM(_xlfn.XLOOKUP($D62,$D$17:$D$31,$AD$17:$AD$31):_xlfn.XLOOKUP($D62,$D$17:$D$31,GK$17:GK$31))</f>
        <v>0</v>
      </c>
      <c r="GL62" s="242">
        <f>SUM(_xlfn.XLOOKUP($D62,$D$17:$D$31,$AD$17:$AD$31):_xlfn.XLOOKUP($D62,$D$17:$D$31,GL$17:GL$31))</f>
        <v>0</v>
      </c>
      <c r="GM62" s="242">
        <f>SUM(_xlfn.XLOOKUP($D62,$D$17:$D$31,$AD$17:$AD$31):_xlfn.XLOOKUP($D62,$D$17:$D$31,GM$17:GM$31))</f>
        <v>0</v>
      </c>
      <c r="GN62" s="242">
        <f>SUM(_xlfn.XLOOKUP($D62,$D$17:$D$31,$AD$17:$AD$31):_xlfn.XLOOKUP($D62,$D$17:$D$31,GN$17:GN$31))</f>
        <v>0</v>
      </c>
      <c r="GO62" s="242">
        <f>SUM(_xlfn.XLOOKUP($D62,$D$17:$D$31,$AD$17:$AD$31):_xlfn.XLOOKUP($D62,$D$17:$D$31,GO$17:GO$31))</f>
        <v>0</v>
      </c>
      <c r="GP62" s="242">
        <f>SUM(_xlfn.XLOOKUP($D62,$D$17:$D$31,$AD$17:$AD$31):_xlfn.XLOOKUP($D62,$D$17:$D$31,GP$17:GP$31))</f>
        <v>0</v>
      </c>
      <c r="GQ62" s="242">
        <f>SUM(_xlfn.XLOOKUP($D62,$D$17:$D$31,$AD$17:$AD$31):_xlfn.XLOOKUP($D62,$D$17:$D$31,GQ$17:GQ$31))</f>
        <v>0</v>
      </c>
      <c r="GR62" s="242">
        <f>SUM(_xlfn.XLOOKUP($D62,$D$17:$D$31,$AD$17:$AD$31):_xlfn.XLOOKUP($D62,$D$17:$D$31,GR$17:GR$31))</f>
        <v>0</v>
      </c>
      <c r="GS62" s="242">
        <f>SUM(_xlfn.XLOOKUP($D62,$D$17:$D$31,$AD$17:$AD$31):_xlfn.XLOOKUP($D62,$D$17:$D$31,GS$17:GS$31))</f>
        <v>0</v>
      </c>
      <c r="GT62" s="242">
        <f>SUM(_xlfn.XLOOKUP($D62,$D$17:$D$31,$AD$17:$AD$31):_xlfn.XLOOKUP($D62,$D$17:$D$31,GT$17:GT$31))</f>
        <v>0</v>
      </c>
      <c r="GU62" s="242">
        <f>SUM(_xlfn.XLOOKUP($D62,$D$17:$D$31,$AD$17:$AD$31):_xlfn.XLOOKUP($D62,$D$17:$D$31,GU$17:GU$31))</f>
        <v>0</v>
      </c>
      <c r="GV62" s="242">
        <f>SUM(_xlfn.XLOOKUP($D62,$D$17:$D$31,$AD$17:$AD$31):_xlfn.XLOOKUP($D62,$D$17:$D$31,GV$17:GV$31))</f>
        <v>0</v>
      </c>
      <c r="GW62" s="242">
        <f>SUM(_xlfn.XLOOKUP($D62,$D$17:$D$31,$AD$17:$AD$31):_xlfn.XLOOKUP($D62,$D$17:$D$31,GW$17:GW$31))</f>
        <v>0</v>
      </c>
      <c r="GX62" s="242">
        <f>SUM(_xlfn.XLOOKUP($D62,$D$17:$D$31,$AD$17:$AD$31):_xlfn.XLOOKUP($D62,$D$17:$D$31,GX$17:GX$31))</f>
        <v>0</v>
      </c>
      <c r="GY62" s="242">
        <f>SUM(_xlfn.XLOOKUP($D62,$D$17:$D$31,$AD$17:$AD$31):_xlfn.XLOOKUP($D62,$D$17:$D$31,GY$17:GY$31))</f>
        <v>0</v>
      </c>
      <c r="GZ62" s="242">
        <f>SUM(_xlfn.XLOOKUP($D62,$D$17:$D$31,$AD$17:$AD$31):_xlfn.XLOOKUP($D62,$D$17:$D$31,GZ$17:GZ$31))</f>
        <v>0</v>
      </c>
      <c r="HA62" s="242">
        <f>SUM(_xlfn.XLOOKUP($D62,$D$17:$D$31,$AD$17:$AD$31):_xlfn.XLOOKUP($D62,$D$17:$D$31,HA$17:HA$31))</f>
        <v>0</v>
      </c>
    </row>
    <row r="63" spans="3:209" x14ac:dyDescent="0.2">
      <c r="C63" s="262">
        <f t="shared" si="38"/>
        <v>5</v>
      </c>
      <c r="D63" s="21"/>
      <c r="N63" s="240">
        <f>SUM(_xlfn.XLOOKUP($D63,$D$17:$D$31,$N$17:$N$31):_xlfn.XLOOKUP($D63,$D$17:$D$31,N$17:N$31))</f>
        <v>0</v>
      </c>
      <c r="O63" s="240">
        <f>SUM(_xlfn.XLOOKUP($D63,$D$17:$D$31,$N$17:$N$31):_xlfn.XLOOKUP($D63,$D$17:$D$31,O$17:O$31))</f>
        <v>0</v>
      </c>
      <c r="P63" s="240">
        <f>SUM(_xlfn.XLOOKUP($D63,$D$17:$D$31,$N$17:$N$31):_xlfn.XLOOKUP($D63,$D$17:$D$31,P$17:P$31))</f>
        <v>0</v>
      </c>
      <c r="Q63" s="240">
        <f>SUM(_xlfn.XLOOKUP($D63,$D$17:$D$31,$N$17:$N$31):_xlfn.XLOOKUP($D63,$D$17:$D$31,Q$17:Q$31))</f>
        <v>0</v>
      </c>
      <c r="R63" s="240">
        <f>SUM(_xlfn.XLOOKUP($D63,$D$17:$D$31,$N$17:$N$31):_xlfn.XLOOKUP($D63,$D$17:$D$31,R$17:R$31))</f>
        <v>0</v>
      </c>
      <c r="S63" s="240">
        <f>SUM(_xlfn.XLOOKUP($D63,$D$17:$D$31,$N$17:$N$31):_xlfn.XLOOKUP($D63,$D$17:$D$31,S$17:S$31))</f>
        <v>0</v>
      </c>
      <c r="T63" s="240">
        <f>SUM(_xlfn.XLOOKUP($D63,$D$17:$D$31,$N$17:$N$31):_xlfn.XLOOKUP($D63,$D$17:$D$31,T$17:T$31))</f>
        <v>0</v>
      </c>
      <c r="U63" s="240">
        <f>SUM(_xlfn.XLOOKUP($D63,$D$17:$D$31,$N$17:$N$31):_xlfn.XLOOKUP($D63,$D$17:$D$31,U$17:U$31))</f>
        <v>0</v>
      </c>
      <c r="V63" s="240">
        <f>SUM(_xlfn.XLOOKUP($D63,$D$17:$D$31,$N$17:$N$31):_xlfn.XLOOKUP($D63,$D$17:$D$31,V$17:V$31))</f>
        <v>0</v>
      </c>
      <c r="W63" s="240">
        <f>SUM(_xlfn.XLOOKUP($D63,$D$17:$D$31,$N$17:$N$31):_xlfn.XLOOKUP($D63,$D$17:$D$31,W$17:W$31))</f>
        <v>0</v>
      </c>
      <c r="X63" s="240">
        <f>SUM(_xlfn.XLOOKUP($D63,$D$17:$D$31,$N$17:$N$31):_xlfn.XLOOKUP($D63,$D$17:$D$31,X$17:X$31))</f>
        <v>0</v>
      </c>
      <c r="Y63" s="240">
        <f>SUM(_xlfn.XLOOKUP($D63,$D$17:$D$31,$N$17:$N$31):_xlfn.XLOOKUP($D63,$D$17:$D$31,Y$17:Y$31))</f>
        <v>0</v>
      </c>
      <c r="Z63" s="240">
        <f>SUM(_xlfn.XLOOKUP($D63,$D$17:$D$31,$N$17:$N$31):_xlfn.XLOOKUP($D63,$D$17:$D$31,Z$17:Z$31))</f>
        <v>0</v>
      </c>
      <c r="AA63" s="240">
        <f>SUM(_xlfn.XLOOKUP($D63,$D$17:$D$31,$N$17:$N$31):_xlfn.XLOOKUP($D63,$D$17:$D$31,AA$17:AA$31))</f>
        <v>0</v>
      </c>
      <c r="AB63" s="240">
        <f>SUM(_xlfn.XLOOKUP($D63,$D$17:$D$31,$N$17:$N$31):_xlfn.XLOOKUP($D63,$D$17:$D$31,AB$17:AB$31))</f>
        <v>0</v>
      </c>
      <c r="AD63" s="242">
        <f>SUM(_xlfn.XLOOKUP($D63,$D$17:$D$31,$AD$17:$AD$31):_xlfn.XLOOKUP($D63,$D$17:$D$31,AD$17:AD$31))</f>
        <v>0</v>
      </c>
      <c r="AE63" s="242">
        <f>SUM(_xlfn.XLOOKUP($D63,$D$17:$D$31,$AD$17:$AD$31):_xlfn.XLOOKUP($D63,$D$17:$D$31,AE$17:AE$31))</f>
        <v>0</v>
      </c>
      <c r="AF63" s="242">
        <f>SUM(_xlfn.XLOOKUP($D63,$D$17:$D$31,$AD$17:$AD$31):_xlfn.XLOOKUP($D63,$D$17:$D$31,AF$17:AF$31))</f>
        <v>0</v>
      </c>
      <c r="AG63" s="242">
        <f>SUM(_xlfn.XLOOKUP($D63,$D$17:$D$31,$AD$17:$AD$31):_xlfn.XLOOKUP($D63,$D$17:$D$31,AG$17:AG$31))</f>
        <v>0</v>
      </c>
      <c r="AH63" s="242">
        <f>SUM(_xlfn.XLOOKUP($D63,$D$17:$D$31,$AD$17:$AD$31):_xlfn.XLOOKUP($D63,$D$17:$D$31,AH$17:AH$31))</f>
        <v>0</v>
      </c>
      <c r="AI63" s="242">
        <f>SUM(_xlfn.XLOOKUP($D63,$D$17:$D$31,$AD$17:$AD$31):_xlfn.XLOOKUP($D63,$D$17:$D$31,AI$17:AI$31))</f>
        <v>0</v>
      </c>
      <c r="AJ63" s="242">
        <f>SUM(_xlfn.XLOOKUP($D63,$D$17:$D$31,$AD$17:$AD$31):_xlfn.XLOOKUP($D63,$D$17:$D$31,AJ$17:AJ$31))</f>
        <v>0</v>
      </c>
      <c r="AK63" s="242">
        <f>SUM(_xlfn.XLOOKUP($D63,$D$17:$D$31,$AD$17:$AD$31):_xlfn.XLOOKUP($D63,$D$17:$D$31,AK$17:AK$31))</f>
        <v>0</v>
      </c>
      <c r="AL63" s="242">
        <f>SUM(_xlfn.XLOOKUP($D63,$D$17:$D$31,$AD$17:$AD$31):_xlfn.XLOOKUP($D63,$D$17:$D$31,AL$17:AL$31))</f>
        <v>0</v>
      </c>
      <c r="AM63" s="242">
        <f>SUM(_xlfn.XLOOKUP($D63,$D$17:$D$31,$AD$17:$AD$31):_xlfn.XLOOKUP($D63,$D$17:$D$31,AM$17:AM$31))</f>
        <v>0</v>
      </c>
      <c r="AN63" s="242">
        <f>SUM(_xlfn.XLOOKUP($D63,$D$17:$D$31,$AD$17:$AD$31):_xlfn.XLOOKUP($D63,$D$17:$D$31,AN$17:AN$31))</f>
        <v>0</v>
      </c>
      <c r="AO63" s="242">
        <f>SUM(_xlfn.XLOOKUP($D63,$D$17:$D$31,$AD$17:$AD$31):_xlfn.XLOOKUP($D63,$D$17:$D$31,AO$17:AO$31))</f>
        <v>0</v>
      </c>
      <c r="AP63" s="242">
        <f>SUM(_xlfn.XLOOKUP($D63,$D$17:$D$31,$AD$17:$AD$31):_xlfn.XLOOKUP($D63,$D$17:$D$31,AP$17:AP$31))</f>
        <v>0</v>
      </c>
      <c r="AQ63" s="242">
        <f>SUM(_xlfn.XLOOKUP($D63,$D$17:$D$31,$AD$17:$AD$31):_xlfn.XLOOKUP($D63,$D$17:$D$31,AQ$17:AQ$31))</f>
        <v>0</v>
      </c>
      <c r="AR63" s="242">
        <f>SUM(_xlfn.XLOOKUP($D63,$D$17:$D$31,$AD$17:$AD$31):_xlfn.XLOOKUP($D63,$D$17:$D$31,AR$17:AR$31))</f>
        <v>0</v>
      </c>
      <c r="AS63" s="242">
        <f>SUM(_xlfn.XLOOKUP($D63,$D$17:$D$31,$AD$17:$AD$31):_xlfn.XLOOKUP($D63,$D$17:$D$31,AS$17:AS$31))</f>
        <v>0</v>
      </c>
      <c r="AT63" s="242">
        <f>SUM(_xlfn.XLOOKUP($D63,$D$17:$D$31,$AD$17:$AD$31):_xlfn.XLOOKUP($D63,$D$17:$D$31,AT$17:AT$31))</f>
        <v>0</v>
      </c>
      <c r="AU63" s="242">
        <f>SUM(_xlfn.XLOOKUP($D63,$D$17:$D$31,$AD$17:$AD$31):_xlfn.XLOOKUP($D63,$D$17:$D$31,AU$17:AU$31))</f>
        <v>0</v>
      </c>
      <c r="AV63" s="242">
        <f>SUM(_xlfn.XLOOKUP($D63,$D$17:$D$31,$AD$17:$AD$31):_xlfn.XLOOKUP($D63,$D$17:$D$31,AV$17:AV$31))</f>
        <v>0</v>
      </c>
      <c r="AW63" s="242">
        <f>SUM(_xlfn.XLOOKUP($D63,$D$17:$D$31,$AD$17:$AD$31):_xlfn.XLOOKUP($D63,$D$17:$D$31,AW$17:AW$31))</f>
        <v>0</v>
      </c>
      <c r="AX63" s="242">
        <f>SUM(_xlfn.XLOOKUP($D63,$D$17:$D$31,$AD$17:$AD$31):_xlfn.XLOOKUP($D63,$D$17:$D$31,AX$17:AX$31))</f>
        <v>0</v>
      </c>
      <c r="AY63" s="242">
        <f>SUM(_xlfn.XLOOKUP($D63,$D$17:$D$31,$AD$17:$AD$31):_xlfn.XLOOKUP($D63,$D$17:$D$31,AY$17:AY$31))</f>
        <v>0</v>
      </c>
      <c r="AZ63" s="242">
        <f>SUM(_xlfn.XLOOKUP($D63,$D$17:$D$31,$AD$17:$AD$31):_xlfn.XLOOKUP($D63,$D$17:$D$31,AZ$17:AZ$31))</f>
        <v>0</v>
      </c>
      <c r="BA63" s="242">
        <f>SUM(_xlfn.XLOOKUP($D63,$D$17:$D$31,$AD$17:$AD$31):_xlfn.XLOOKUP($D63,$D$17:$D$31,BA$17:BA$31))</f>
        <v>0</v>
      </c>
      <c r="BB63" s="242">
        <f>SUM(_xlfn.XLOOKUP($D63,$D$17:$D$31,$AD$17:$AD$31):_xlfn.XLOOKUP($D63,$D$17:$D$31,BB$17:BB$31))</f>
        <v>0</v>
      </c>
      <c r="BC63" s="242">
        <f>SUM(_xlfn.XLOOKUP($D63,$D$17:$D$31,$AD$17:$AD$31):_xlfn.XLOOKUP($D63,$D$17:$D$31,BC$17:BC$31))</f>
        <v>0</v>
      </c>
      <c r="BD63" s="242">
        <f>SUM(_xlfn.XLOOKUP($D63,$D$17:$D$31,$AD$17:$AD$31):_xlfn.XLOOKUP($D63,$D$17:$D$31,BD$17:BD$31))</f>
        <v>0</v>
      </c>
      <c r="BE63" s="242">
        <f>SUM(_xlfn.XLOOKUP($D63,$D$17:$D$31,$AD$17:$AD$31):_xlfn.XLOOKUP($D63,$D$17:$D$31,BE$17:BE$31))</f>
        <v>0</v>
      </c>
      <c r="BF63" s="242">
        <f>SUM(_xlfn.XLOOKUP($D63,$D$17:$D$31,$AD$17:$AD$31):_xlfn.XLOOKUP($D63,$D$17:$D$31,BF$17:BF$31))</f>
        <v>0</v>
      </c>
      <c r="BG63" s="242">
        <f>SUM(_xlfn.XLOOKUP($D63,$D$17:$D$31,$AD$17:$AD$31):_xlfn.XLOOKUP($D63,$D$17:$D$31,BG$17:BG$31))</f>
        <v>0</v>
      </c>
      <c r="BH63" s="242">
        <f>SUM(_xlfn.XLOOKUP($D63,$D$17:$D$31,$AD$17:$AD$31):_xlfn.XLOOKUP($D63,$D$17:$D$31,BH$17:BH$31))</f>
        <v>0</v>
      </c>
      <c r="BI63" s="242">
        <f>SUM(_xlfn.XLOOKUP($D63,$D$17:$D$31,$AD$17:$AD$31):_xlfn.XLOOKUP($D63,$D$17:$D$31,BI$17:BI$31))</f>
        <v>0</v>
      </c>
      <c r="BJ63" s="242">
        <f>SUM(_xlfn.XLOOKUP($D63,$D$17:$D$31,$AD$17:$AD$31):_xlfn.XLOOKUP($D63,$D$17:$D$31,BJ$17:BJ$31))</f>
        <v>0</v>
      </c>
      <c r="BK63" s="242">
        <f>SUM(_xlfn.XLOOKUP($D63,$D$17:$D$31,$AD$17:$AD$31):_xlfn.XLOOKUP($D63,$D$17:$D$31,BK$17:BK$31))</f>
        <v>0</v>
      </c>
      <c r="BL63" s="242">
        <f>SUM(_xlfn.XLOOKUP($D63,$D$17:$D$31,$AD$17:$AD$31):_xlfn.XLOOKUP($D63,$D$17:$D$31,BL$17:BL$31))</f>
        <v>0</v>
      </c>
      <c r="BM63" s="242">
        <f>SUM(_xlfn.XLOOKUP($D63,$D$17:$D$31,$AD$17:$AD$31):_xlfn.XLOOKUP($D63,$D$17:$D$31,BM$17:BM$31))</f>
        <v>0</v>
      </c>
      <c r="BN63" s="242">
        <f>SUM(_xlfn.XLOOKUP($D63,$D$17:$D$31,$AD$17:$AD$31):_xlfn.XLOOKUP($D63,$D$17:$D$31,BN$17:BN$31))</f>
        <v>0</v>
      </c>
      <c r="BO63" s="242">
        <f>SUM(_xlfn.XLOOKUP($D63,$D$17:$D$31,$AD$17:$AD$31):_xlfn.XLOOKUP($D63,$D$17:$D$31,BO$17:BO$31))</f>
        <v>0</v>
      </c>
      <c r="BP63" s="242">
        <f>SUM(_xlfn.XLOOKUP($D63,$D$17:$D$31,$AD$17:$AD$31):_xlfn.XLOOKUP($D63,$D$17:$D$31,BP$17:BP$31))</f>
        <v>0</v>
      </c>
      <c r="BQ63" s="242">
        <f>SUM(_xlfn.XLOOKUP($D63,$D$17:$D$31,$AD$17:$AD$31):_xlfn.XLOOKUP($D63,$D$17:$D$31,BQ$17:BQ$31))</f>
        <v>0</v>
      </c>
      <c r="BR63" s="242">
        <f>SUM(_xlfn.XLOOKUP($D63,$D$17:$D$31,$AD$17:$AD$31):_xlfn.XLOOKUP($D63,$D$17:$D$31,BR$17:BR$31))</f>
        <v>0</v>
      </c>
      <c r="BS63" s="242">
        <f>SUM(_xlfn.XLOOKUP($D63,$D$17:$D$31,$AD$17:$AD$31):_xlfn.XLOOKUP($D63,$D$17:$D$31,BS$17:BS$31))</f>
        <v>0</v>
      </c>
      <c r="BT63" s="242">
        <f>SUM(_xlfn.XLOOKUP($D63,$D$17:$D$31,$AD$17:$AD$31):_xlfn.XLOOKUP($D63,$D$17:$D$31,BT$17:BT$31))</f>
        <v>0</v>
      </c>
      <c r="BU63" s="242">
        <f>SUM(_xlfn.XLOOKUP($D63,$D$17:$D$31,$AD$17:$AD$31):_xlfn.XLOOKUP($D63,$D$17:$D$31,BU$17:BU$31))</f>
        <v>0</v>
      </c>
      <c r="BV63" s="242">
        <f>SUM(_xlfn.XLOOKUP($D63,$D$17:$D$31,$AD$17:$AD$31):_xlfn.XLOOKUP($D63,$D$17:$D$31,BV$17:BV$31))</f>
        <v>0</v>
      </c>
      <c r="BW63" s="242">
        <f>SUM(_xlfn.XLOOKUP($D63,$D$17:$D$31,$AD$17:$AD$31):_xlfn.XLOOKUP($D63,$D$17:$D$31,BW$17:BW$31))</f>
        <v>0</v>
      </c>
      <c r="BX63" s="242">
        <f>SUM(_xlfn.XLOOKUP($D63,$D$17:$D$31,$AD$17:$AD$31):_xlfn.XLOOKUP($D63,$D$17:$D$31,BX$17:BX$31))</f>
        <v>0</v>
      </c>
      <c r="BY63" s="242">
        <f>SUM(_xlfn.XLOOKUP($D63,$D$17:$D$31,$AD$17:$AD$31):_xlfn.XLOOKUP($D63,$D$17:$D$31,BY$17:BY$31))</f>
        <v>0</v>
      </c>
      <c r="BZ63" s="242">
        <f>SUM(_xlfn.XLOOKUP($D63,$D$17:$D$31,$AD$17:$AD$31):_xlfn.XLOOKUP($D63,$D$17:$D$31,BZ$17:BZ$31))</f>
        <v>0</v>
      </c>
      <c r="CA63" s="242">
        <f>SUM(_xlfn.XLOOKUP($D63,$D$17:$D$31,$AD$17:$AD$31):_xlfn.XLOOKUP($D63,$D$17:$D$31,CA$17:CA$31))</f>
        <v>0</v>
      </c>
      <c r="CB63" s="242">
        <f>SUM(_xlfn.XLOOKUP($D63,$D$17:$D$31,$AD$17:$AD$31):_xlfn.XLOOKUP($D63,$D$17:$D$31,CB$17:CB$31))</f>
        <v>0</v>
      </c>
      <c r="CC63" s="242">
        <f>SUM(_xlfn.XLOOKUP($D63,$D$17:$D$31,$AD$17:$AD$31):_xlfn.XLOOKUP($D63,$D$17:$D$31,CC$17:CC$31))</f>
        <v>0</v>
      </c>
      <c r="CD63" s="242">
        <f>SUM(_xlfn.XLOOKUP($D63,$D$17:$D$31,$AD$17:$AD$31):_xlfn.XLOOKUP($D63,$D$17:$D$31,CD$17:CD$31))</f>
        <v>0</v>
      </c>
      <c r="CE63" s="242">
        <f>SUM(_xlfn.XLOOKUP($D63,$D$17:$D$31,$AD$17:$AD$31):_xlfn.XLOOKUP($D63,$D$17:$D$31,CE$17:CE$31))</f>
        <v>0</v>
      </c>
      <c r="CF63" s="242">
        <f>SUM(_xlfn.XLOOKUP($D63,$D$17:$D$31,$AD$17:$AD$31):_xlfn.XLOOKUP($D63,$D$17:$D$31,CF$17:CF$31))</f>
        <v>0</v>
      </c>
      <c r="CG63" s="242">
        <f>SUM(_xlfn.XLOOKUP($D63,$D$17:$D$31,$AD$17:$AD$31):_xlfn.XLOOKUP($D63,$D$17:$D$31,CG$17:CG$31))</f>
        <v>0</v>
      </c>
      <c r="CH63" s="242">
        <f>SUM(_xlfn.XLOOKUP($D63,$D$17:$D$31,$AD$17:$AD$31):_xlfn.XLOOKUP($D63,$D$17:$D$31,CH$17:CH$31))</f>
        <v>0</v>
      </c>
      <c r="CI63" s="242">
        <f>SUM(_xlfn.XLOOKUP($D63,$D$17:$D$31,$AD$17:$AD$31):_xlfn.XLOOKUP($D63,$D$17:$D$31,CI$17:CI$31))</f>
        <v>0</v>
      </c>
      <c r="CJ63" s="242">
        <f>SUM(_xlfn.XLOOKUP($D63,$D$17:$D$31,$AD$17:$AD$31):_xlfn.XLOOKUP($D63,$D$17:$D$31,CJ$17:CJ$31))</f>
        <v>0</v>
      </c>
      <c r="CK63" s="242">
        <f>SUM(_xlfn.XLOOKUP($D63,$D$17:$D$31,$AD$17:$AD$31):_xlfn.XLOOKUP($D63,$D$17:$D$31,CK$17:CK$31))</f>
        <v>0</v>
      </c>
      <c r="CL63" s="242">
        <f>SUM(_xlfn.XLOOKUP($D63,$D$17:$D$31,$AD$17:$AD$31):_xlfn.XLOOKUP($D63,$D$17:$D$31,CL$17:CL$31))</f>
        <v>0</v>
      </c>
      <c r="CM63" s="242">
        <f>SUM(_xlfn.XLOOKUP($D63,$D$17:$D$31,$AD$17:$AD$31):_xlfn.XLOOKUP($D63,$D$17:$D$31,CM$17:CM$31))</f>
        <v>0</v>
      </c>
      <c r="CN63" s="242">
        <f>SUM(_xlfn.XLOOKUP($D63,$D$17:$D$31,$AD$17:$AD$31):_xlfn.XLOOKUP($D63,$D$17:$D$31,CN$17:CN$31))</f>
        <v>0</v>
      </c>
      <c r="CO63" s="242">
        <f>SUM(_xlfn.XLOOKUP($D63,$D$17:$D$31,$AD$17:$AD$31):_xlfn.XLOOKUP($D63,$D$17:$D$31,CO$17:CO$31))</f>
        <v>0</v>
      </c>
      <c r="CP63" s="242">
        <f>SUM(_xlfn.XLOOKUP($D63,$D$17:$D$31,$AD$17:$AD$31):_xlfn.XLOOKUP($D63,$D$17:$D$31,CP$17:CP$31))</f>
        <v>0</v>
      </c>
      <c r="CQ63" s="242">
        <f>SUM(_xlfn.XLOOKUP($D63,$D$17:$D$31,$AD$17:$AD$31):_xlfn.XLOOKUP($D63,$D$17:$D$31,CQ$17:CQ$31))</f>
        <v>0</v>
      </c>
      <c r="CR63" s="242">
        <f>SUM(_xlfn.XLOOKUP($D63,$D$17:$D$31,$AD$17:$AD$31):_xlfn.XLOOKUP($D63,$D$17:$D$31,CR$17:CR$31))</f>
        <v>0</v>
      </c>
      <c r="CS63" s="242">
        <f>SUM(_xlfn.XLOOKUP($D63,$D$17:$D$31,$AD$17:$AD$31):_xlfn.XLOOKUP($D63,$D$17:$D$31,CS$17:CS$31))</f>
        <v>0</v>
      </c>
      <c r="CT63" s="242">
        <f>SUM(_xlfn.XLOOKUP($D63,$D$17:$D$31,$AD$17:$AD$31):_xlfn.XLOOKUP($D63,$D$17:$D$31,CT$17:CT$31))</f>
        <v>0</v>
      </c>
      <c r="CU63" s="242">
        <f>SUM(_xlfn.XLOOKUP($D63,$D$17:$D$31,$AD$17:$AD$31):_xlfn.XLOOKUP($D63,$D$17:$D$31,CU$17:CU$31))</f>
        <v>0</v>
      </c>
      <c r="CV63" s="242">
        <f>SUM(_xlfn.XLOOKUP($D63,$D$17:$D$31,$AD$17:$AD$31):_xlfn.XLOOKUP($D63,$D$17:$D$31,CV$17:CV$31))</f>
        <v>0</v>
      </c>
      <c r="CW63" s="242">
        <f>SUM(_xlfn.XLOOKUP($D63,$D$17:$D$31,$AD$17:$AD$31):_xlfn.XLOOKUP($D63,$D$17:$D$31,CW$17:CW$31))</f>
        <v>0</v>
      </c>
      <c r="CX63" s="242">
        <f>SUM(_xlfn.XLOOKUP($D63,$D$17:$D$31,$AD$17:$AD$31):_xlfn.XLOOKUP($D63,$D$17:$D$31,CX$17:CX$31))</f>
        <v>0</v>
      </c>
      <c r="CY63" s="242">
        <f>SUM(_xlfn.XLOOKUP($D63,$D$17:$D$31,$AD$17:$AD$31):_xlfn.XLOOKUP($D63,$D$17:$D$31,CY$17:CY$31))</f>
        <v>0</v>
      </c>
      <c r="CZ63" s="242">
        <f>SUM(_xlfn.XLOOKUP($D63,$D$17:$D$31,$AD$17:$AD$31):_xlfn.XLOOKUP($D63,$D$17:$D$31,CZ$17:CZ$31))</f>
        <v>0</v>
      </c>
      <c r="DA63" s="242">
        <f>SUM(_xlfn.XLOOKUP($D63,$D$17:$D$31,$AD$17:$AD$31):_xlfn.XLOOKUP($D63,$D$17:$D$31,DA$17:DA$31))</f>
        <v>0</v>
      </c>
      <c r="DB63" s="242">
        <f>SUM(_xlfn.XLOOKUP($D63,$D$17:$D$31,$AD$17:$AD$31):_xlfn.XLOOKUP($D63,$D$17:$D$31,DB$17:DB$31))</f>
        <v>0</v>
      </c>
      <c r="DC63" s="242">
        <f>SUM(_xlfn.XLOOKUP($D63,$D$17:$D$31,$AD$17:$AD$31):_xlfn.XLOOKUP($D63,$D$17:$D$31,DC$17:DC$31))</f>
        <v>0</v>
      </c>
      <c r="DD63" s="242">
        <f>SUM(_xlfn.XLOOKUP($D63,$D$17:$D$31,$AD$17:$AD$31):_xlfn.XLOOKUP($D63,$D$17:$D$31,DD$17:DD$31))</f>
        <v>0</v>
      </c>
      <c r="DE63" s="242">
        <f>SUM(_xlfn.XLOOKUP($D63,$D$17:$D$31,$AD$17:$AD$31):_xlfn.XLOOKUP($D63,$D$17:$D$31,DE$17:DE$31))</f>
        <v>0</v>
      </c>
      <c r="DF63" s="242">
        <f>SUM(_xlfn.XLOOKUP($D63,$D$17:$D$31,$AD$17:$AD$31):_xlfn.XLOOKUP($D63,$D$17:$D$31,DF$17:DF$31))</f>
        <v>0</v>
      </c>
      <c r="DG63" s="242">
        <f>SUM(_xlfn.XLOOKUP($D63,$D$17:$D$31,$AD$17:$AD$31):_xlfn.XLOOKUP($D63,$D$17:$D$31,DG$17:DG$31))</f>
        <v>0</v>
      </c>
      <c r="DH63" s="242">
        <f>SUM(_xlfn.XLOOKUP($D63,$D$17:$D$31,$AD$17:$AD$31):_xlfn.XLOOKUP($D63,$D$17:$D$31,DH$17:DH$31))</f>
        <v>0</v>
      </c>
      <c r="DI63" s="242">
        <f>SUM(_xlfn.XLOOKUP($D63,$D$17:$D$31,$AD$17:$AD$31):_xlfn.XLOOKUP($D63,$D$17:$D$31,DI$17:DI$31))</f>
        <v>0</v>
      </c>
      <c r="DJ63" s="242">
        <f>SUM(_xlfn.XLOOKUP($D63,$D$17:$D$31,$AD$17:$AD$31):_xlfn.XLOOKUP($D63,$D$17:$D$31,DJ$17:DJ$31))</f>
        <v>0</v>
      </c>
      <c r="DK63" s="242">
        <f>SUM(_xlfn.XLOOKUP($D63,$D$17:$D$31,$AD$17:$AD$31):_xlfn.XLOOKUP($D63,$D$17:$D$31,DK$17:DK$31))</f>
        <v>0</v>
      </c>
      <c r="DL63" s="242">
        <f>SUM(_xlfn.XLOOKUP($D63,$D$17:$D$31,$AD$17:$AD$31):_xlfn.XLOOKUP($D63,$D$17:$D$31,DL$17:DL$31))</f>
        <v>0</v>
      </c>
      <c r="DM63" s="242">
        <f>SUM(_xlfn.XLOOKUP($D63,$D$17:$D$31,$AD$17:$AD$31):_xlfn.XLOOKUP($D63,$D$17:$D$31,DM$17:DM$31))</f>
        <v>0</v>
      </c>
      <c r="DN63" s="242">
        <f>SUM(_xlfn.XLOOKUP($D63,$D$17:$D$31,$AD$17:$AD$31):_xlfn.XLOOKUP($D63,$D$17:$D$31,DN$17:DN$31))</f>
        <v>0</v>
      </c>
      <c r="DO63" s="242">
        <f>SUM(_xlfn.XLOOKUP($D63,$D$17:$D$31,$AD$17:$AD$31):_xlfn.XLOOKUP($D63,$D$17:$D$31,DO$17:DO$31))</f>
        <v>0</v>
      </c>
      <c r="DP63" s="242">
        <f>SUM(_xlfn.XLOOKUP($D63,$D$17:$D$31,$AD$17:$AD$31):_xlfn.XLOOKUP($D63,$D$17:$D$31,DP$17:DP$31))</f>
        <v>0</v>
      </c>
      <c r="DQ63" s="242">
        <f>SUM(_xlfn.XLOOKUP($D63,$D$17:$D$31,$AD$17:$AD$31):_xlfn.XLOOKUP($D63,$D$17:$D$31,DQ$17:DQ$31))</f>
        <v>0</v>
      </c>
      <c r="DR63" s="242">
        <f>SUM(_xlfn.XLOOKUP($D63,$D$17:$D$31,$AD$17:$AD$31):_xlfn.XLOOKUP($D63,$D$17:$D$31,DR$17:DR$31))</f>
        <v>0</v>
      </c>
      <c r="DS63" s="242">
        <f>SUM(_xlfn.XLOOKUP($D63,$D$17:$D$31,$AD$17:$AD$31):_xlfn.XLOOKUP($D63,$D$17:$D$31,DS$17:DS$31))</f>
        <v>0</v>
      </c>
      <c r="DT63" s="242">
        <f>SUM(_xlfn.XLOOKUP($D63,$D$17:$D$31,$AD$17:$AD$31):_xlfn.XLOOKUP($D63,$D$17:$D$31,DT$17:DT$31))</f>
        <v>0</v>
      </c>
      <c r="DU63" s="242">
        <f>SUM(_xlfn.XLOOKUP($D63,$D$17:$D$31,$AD$17:$AD$31):_xlfn.XLOOKUP($D63,$D$17:$D$31,DU$17:DU$31))</f>
        <v>0</v>
      </c>
      <c r="DV63" s="242">
        <f>SUM(_xlfn.XLOOKUP($D63,$D$17:$D$31,$AD$17:$AD$31):_xlfn.XLOOKUP($D63,$D$17:$D$31,DV$17:DV$31))</f>
        <v>0</v>
      </c>
      <c r="DW63" s="242">
        <f>SUM(_xlfn.XLOOKUP($D63,$D$17:$D$31,$AD$17:$AD$31):_xlfn.XLOOKUP($D63,$D$17:$D$31,DW$17:DW$31))</f>
        <v>0</v>
      </c>
      <c r="DX63" s="242">
        <f>SUM(_xlfn.XLOOKUP($D63,$D$17:$D$31,$AD$17:$AD$31):_xlfn.XLOOKUP($D63,$D$17:$D$31,DX$17:DX$31))</f>
        <v>0</v>
      </c>
      <c r="DY63" s="242">
        <f>SUM(_xlfn.XLOOKUP($D63,$D$17:$D$31,$AD$17:$AD$31):_xlfn.XLOOKUP($D63,$D$17:$D$31,DY$17:DY$31))</f>
        <v>0</v>
      </c>
      <c r="DZ63" s="242">
        <f>SUM(_xlfn.XLOOKUP($D63,$D$17:$D$31,$AD$17:$AD$31):_xlfn.XLOOKUP($D63,$D$17:$D$31,DZ$17:DZ$31))</f>
        <v>0</v>
      </c>
      <c r="EA63" s="242">
        <f>SUM(_xlfn.XLOOKUP($D63,$D$17:$D$31,$AD$17:$AD$31):_xlfn.XLOOKUP($D63,$D$17:$D$31,EA$17:EA$31))</f>
        <v>0</v>
      </c>
      <c r="EB63" s="242">
        <f>SUM(_xlfn.XLOOKUP($D63,$D$17:$D$31,$AD$17:$AD$31):_xlfn.XLOOKUP($D63,$D$17:$D$31,EB$17:EB$31))</f>
        <v>0</v>
      </c>
      <c r="EC63" s="242">
        <f>SUM(_xlfn.XLOOKUP($D63,$D$17:$D$31,$AD$17:$AD$31):_xlfn.XLOOKUP($D63,$D$17:$D$31,EC$17:EC$31))</f>
        <v>0</v>
      </c>
      <c r="ED63" s="242">
        <f>SUM(_xlfn.XLOOKUP($D63,$D$17:$D$31,$AD$17:$AD$31):_xlfn.XLOOKUP($D63,$D$17:$D$31,ED$17:ED$31))</f>
        <v>0</v>
      </c>
      <c r="EE63" s="242">
        <f>SUM(_xlfn.XLOOKUP($D63,$D$17:$D$31,$AD$17:$AD$31):_xlfn.XLOOKUP($D63,$D$17:$D$31,EE$17:EE$31))</f>
        <v>0</v>
      </c>
      <c r="EF63" s="242">
        <f>SUM(_xlfn.XLOOKUP($D63,$D$17:$D$31,$AD$17:$AD$31):_xlfn.XLOOKUP($D63,$D$17:$D$31,EF$17:EF$31))</f>
        <v>0</v>
      </c>
      <c r="EG63" s="242">
        <f>SUM(_xlfn.XLOOKUP($D63,$D$17:$D$31,$AD$17:$AD$31):_xlfn.XLOOKUP($D63,$D$17:$D$31,EG$17:EG$31))</f>
        <v>0</v>
      </c>
      <c r="EH63" s="242">
        <f>SUM(_xlfn.XLOOKUP($D63,$D$17:$D$31,$AD$17:$AD$31):_xlfn.XLOOKUP($D63,$D$17:$D$31,EH$17:EH$31))</f>
        <v>0</v>
      </c>
      <c r="EI63" s="242">
        <f>SUM(_xlfn.XLOOKUP($D63,$D$17:$D$31,$AD$17:$AD$31):_xlfn.XLOOKUP($D63,$D$17:$D$31,EI$17:EI$31))</f>
        <v>0</v>
      </c>
      <c r="EJ63" s="242">
        <f>SUM(_xlfn.XLOOKUP($D63,$D$17:$D$31,$AD$17:$AD$31):_xlfn.XLOOKUP($D63,$D$17:$D$31,EJ$17:EJ$31))</f>
        <v>0</v>
      </c>
      <c r="EK63" s="242">
        <f>SUM(_xlfn.XLOOKUP($D63,$D$17:$D$31,$AD$17:$AD$31):_xlfn.XLOOKUP($D63,$D$17:$D$31,EK$17:EK$31))</f>
        <v>0</v>
      </c>
      <c r="EL63" s="242">
        <f>SUM(_xlfn.XLOOKUP($D63,$D$17:$D$31,$AD$17:$AD$31):_xlfn.XLOOKUP($D63,$D$17:$D$31,EL$17:EL$31))</f>
        <v>0</v>
      </c>
      <c r="EM63" s="242">
        <f>SUM(_xlfn.XLOOKUP($D63,$D$17:$D$31,$AD$17:$AD$31):_xlfn.XLOOKUP($D63,$D$17:$D$31,EM$17:EM$31))</f>
        <v>0</v>
      </c>
      <c r="EN63" s="242">
        <f>SUM(_xlfn.XLOOKUP($D63,$D$17:$D$31,$AD$17:$AD$31):_xlfn.XLOOKUP($D63,$D$17:$D$31,EN$17:EN$31))</f>
        <v>0</v>
      </c>
      <c r="EO63" s="242">
        <f>SUM(_xlfn.XLOOKUP($D63,$D$17:$D$31,$AD$17:$AD$31):_xlfn.XLOOKUP($D63,$D$17:$D$31,EO$17:EO$31))</f>
        <v>0</v>
      </c>
      <c r="EP63" s="242">
        <f>SUM(_xlfn.XLOOKUP($D63,$D$17:$D$31,$AD$17:$AD$31):_xlfn.XLOOKUP($D63,$D$17:$D$31,EP$17:EP$31))</f>
        <v>0</v>
      </c>
      <c r="EQ63" s="242">
        <f>SUM(_xlfn.XLOOKUP($D63,$D$17:$D$31,$AD$17:$AD$31):_xlfn.XLOOKUP($D63,$D$17:$D$31,EQ$17:EQ$31))</f>
        <v>0</v>
      </c>
      <c r="ER63" s="242">
        <f>SUM(_xlfn.XLOOKUP($D63,$D$17:$D$31,$AD$17:$AD$31):_xlfn.XLOOKUP($D63,$D$17:$D$31,ER$17:ER$31))</f>
        <v>0</v>
      </c>
      <c r="ES63" s="242">
        <f>SUM(_xlfn.XLOOKUP($D63,$D$17:$D$31,$AD$17:$AD$31):_xlfn.XLOOKUP($D63,$D$17:$D$31,ES$17:ES$31))</f>
        <v>0</v>
      </c>
      <c r="ET63" s="242">
        <f>SUM(_xlfn.XLOOKUP($D63,$D$17:$D$31,$AD$17:$AD$31):_xlfn.XLOOKUP($D63,$D$17:$D$31,ET$17:ET$31))</f>
        <v>0</v>
      </c>
      <c r="EU63" s="242">
        <f>SUM(_xlfn.XLOOKUP($D63,$D$17:$D$31,$AD$17:$AD$31):_xlfn.XLOOKUP($D63,$D$17:$D$31,EU$17:EU$31))</f>
        <v>0</v>
      </c>
      <c r="EV63" s="242">
        <f>SUM(_xlfn.XLOOKUP($D63,$D$17:$D$31,$AD$17:$AD$31):_xlfn.XLOOKUP($D63,$D$17:$D$31,EV$17:EV$31))</f>
        <v>0</v>
      </c>
      <c r="EW63" s="242">
        <f>SUM(_xlfn.XLOOKUP($D63,$D$17:$D$31,$AD$17:$AD$31):_xlfn.XLOOKUP($D63,$D$17:$D$31,EW$17:EW$31))</f>
        <v>0</v>
      </c>
      <c r="EX63" s="242">
        <f>SUM(_xlfn.XLOOKUP($D63,$D$17:$D$31,$AD$17:$AD$31):_xlfn.XLOOKUP($D63,$D$17:$D$31,EX$17:EX$31))</f>
        <v>0</v>
      </c>
      <c r="EY63" s="242">
        <f>SUM(_xlfn.XLOOKUP($D63,$D$17:$D$31,$AD$17:$AD$31):_xlfn.XLOOKUP($D63,$D$17:$D$31,EY$17:EY$31))</f>
        <v>0</v>
      </c>
      <c r="EZ63" s="242">
        <f>SUM(_xlfn.XLOOKUP($D63,$D$17:$D$31,$AD$17:$AD$31):_xlfn.XLOOKUP($D63,$D$17:$D$31,EZ$17:EZ$31))</f>
        <v>0</v>
      </c>
      <c r="FA63" s="242">
        <f>SUM(_xlfn.XLOOKUP($D63,$D$17:$D$31,$AD$17:$AD$31):_xlfn.XLOOKUP($D63,$D$17:$D$31,FA$17:FA$31))</f>
        <v>0</v>
      </c>
      <c r="FB63" s="242">
        <f>SUM(_xlfn.XLOOKUP($D63,$D$17:$D$31,$AD$17:$AD$31):_xlfn.XLOOKUP($D63,$D$17:$D$31,FB$17:FB$31))</f>
        <v>0</v>
      </c>
      <c r="FC63" s="242">
        <f>SUM(_xlfn.XLOOKUP($D63,$D$17:$D$31,$AD$17:$AD$31):_xlfn.XLOOKUP($D63,$D$17:$D$31,FC$17:FC$31))</f>
        <v>0</v>
      </c>
      <c r="FD63" s="242">
        <f>SUM(_xlfn.XLOOKUP($D63,$D$17:$D$31,$AD$17:$AD$31):_xlfn.XLOOKUP($D63,$D$17:$D$31,FD$17:FD$31))</f>
        <v>0</v>
      </c>
      <c r="FE63" s="242">
        <f>SUM(_xlfn.XLOOKUP($D63,$D$17:$D$31,$AD$17:$AD$31):_xlfn.XLOOKUP($D63,$D$17:$D$31,FE$17:FE$31))</f>
        <v>0</v>
      </c>
      <c r="FF63" s="242">
        <f>SUM(_xlfn.XLOOKUP($D63,$D$17:$D$31,$AD$17:$AD$31):_xlfn.XLOOKUP($D63,$D$17:$D$31,FF$17:FF$31))</f>
        <v>0</v>
      </c>
      <c r="FG63" s="242">
        <f>SUM(_xlfn.XLOOKUP($D63,$D$17:$D$31,$AD$17:$AD$31):_xlfn.XLOOKUP($D63,$D$17:$D$31,FG$17:FG$31))</f>
        <v>0</v>
      </c>
      <c r="FH63" s="242">
        <f>SUM(_xlfn.XLOOKUP($D63,$D$17:$D$31,$AD$17:$AD$31):_xlfn.XLOOKUP($D63,$D$17:$D$31,FH$17:FH$31))</f>
        <v>0</v>
      </c>
      <c r="FI63" s="242">
        <f>SUM(_xlfn.XLOOKUP($D63,$D$17:$D$31,$AD$17:$AD$31):_xlfn.XLOOKUP($D63,$D$17:$D$31,FI$17:FI$31))</f>
        <v>0</v>
      </c>
      <c r="FJ63" s="242">
        <f>SUM(_xlfn.XLOOKUP($D63,$D$17:$D$31,$AD$17:$AD$31):_xlfn.XLOOKUP($D63,$D$17:$D$31,FJ$17:FJ$31))</f>
        <v>0</v>
      </c>
      <c r="FK63" s="242">
        <f>SUM(_xlfn.XLOOKUP($D63,$D$17:$D$31,$AD$17:$AD$31):_xlfn.XLOOKUP($D63,$D$17:$D$31,FK$17:FK$31))</f>
        <v>0</v>
      </c>
      <c r="FL63" s="242">
        <f>SUM(_xlfn.XLOOKUP($D63,$D$17:$D$31,$AD$17:$AD$31):_xlfn.XLOOKUP($D63,$D$17:$D$31,FL$17:FL$31))</f>
        <v>0</v>
      </c>
      <c r="FM63" s="242">
        <f>SUM(_xlfn.XLOOKUP($D63,$D$17:$D$31,$AD$17:$AD$31):_xlfn.XLOOKUP($D63,$D$17:$D$31,FM$17:FM$31))</f>
        <v>0</v>
      </c>
      <c r="FN63" s="242">
        <f>SUM(_xlfn.XLOOKUP($D63,$D$17:$D$31,$AD$17:$AD$31):_xlfn.XLOOKUP($D63,$D$17:$D$31,FN$17:FN$31))</f>
        <v>0</v>
      </c>
      <c r="FO63" s="242">
        <f>SUM(_xlfn.XLOOKUP($D63,$D$17:$D$31,$AD$17:$AD$31):_xlfn.XLOOKUP($D63,$D$17:$D$31,FO$17:FO$31))</f>
        <v>0</v>
      </c>
      <c r="FP63" s="242">
        <f>SUM(_xlfn.XLOOKUP($D63,$D$17:$D$31,$AD$17:$AD$31):_xlfn.XLOOKUP($D63,$D$17:$D$31,FP$17:FP$31))</f>
        <v>0</v>
      </c>
      <c r="FQ63" s="242">
        <f>SUM(_xlfn.XLOOKUP($D63,$D$17:$D$31,$AD$17:$AD$31):_xlfn.XLOOKUP($D63,$D$17:$D$31,FQ$17:FQ$31))</f>
        <v>0</v>
      </c>
      <c r="FR63" s="242">
        <f>SUM(_xlfn.XLOOKUP($D63,$D$17:$D$31,$AD$17:$AD$31):_xlfn.XLOOKUP($D63,$D$17:$D$31,FR$17:FR$31))</f>
        <v>0</v>
      </c>
      <c r="FS63" s="242">
        <f>SUM(_xlfn.XLOOKUP($D63,$D$17:$D$31,$AD$17:$AD$31):_xlfn.XLOOKUP($D63,$D$17:$D$31,FS$17:FS$31))</f>
        <v>0</v>
      </c>
      <c r="FT63" s="242">
        <f>SUM(_xlfn.XLOOKUP($D63,$D$17:$D$31,$AD$17:$AD$31):_xlfn.XLOOKUP($D63,$D$17:$D$31,FT$17:FT$31))</f>
        <v>0</v>
      </c>
      <c r="FU63" s="242">
        <f>SUM(_xlfn.XLOOKUP($D63,$D$17:$D$31,$AD$17:$AD$31):_xlfn.XLOOKUP($D63,$D$17:$D$31,FU$17:FU$31))</f>
        <v>0</v>
      </c>
      <c r="FV63" s="242">
        <f>SUM(_xlfn.XLOOKUP($D63,$D$17:$D$31,$AD$17:$AD$31):_xlfn.XLOOKUP($D63,$D$17:$D$31,FV$17:FV$31))</f>
        <v>0</v>
      </c>
      <c r="FW63" s="242">
        <f>SUM(_xlfn.XLOOKUP($D63,$D$17:$D$31,$AD$17:$AD$31):_xlfn.XLOOKUP($D63,$D$17:$D$31,FW$17:FW$31))</f>
        <v>0</v>
      </c>
      <c r="FX63" s="242">
        <f>SUM(_xlfn.XLOOKUP($D63,$D$17:$D$31,$AD$17:$AD$31):_xlfn.XLOOKUP($D63,$D$17:$D$31,FX$17:FX$31))</f>
        <v>0</v>
      </c>
      <c r="FY63" s="242">
        <f>SUM(_xlfn.XLOOKUP($D63,$D$17:$D$31,$AD$17:$AD$31):_xlfn.XLOOKUP($D63,$D$17:$D$31,FY$17:FY$31))</f>
        <v>0</v>
      </c>
      <c r="FZ63" s="242">
        <f>SUM(_xlfn.XLOOKUP($D63,$D$17:$D$31,$AD$17:$AD$31):_xlfn.XLOOKUP($D63,$D$17:$D$31,FZ$17:FZ$31))</f>
        <v>0</v>
      </c>
      <c r="GA63" s="242">
        <f>SUM(_xlfn.XLOOKUP($D63,$D$17:$D$31,$AD$17:$AD$31):_xlfn.XLOOKUP($D63,$D$17:$D$31,GA$17:GA$31))</f>
        <v>0</v>
      </c>
      <c r="GB63" s="242">
        <f>SUM(_xlfn.XLOOKUP($D63,$D$17:$D$31,$AD$17:$AD$31):_xlfn.XLOOKUP($D63,$D$17:$D$31,GB$17:GB$31))</f>
        <v>0</v>
      </c>
      <c r="GC63" s="242">
        <f>SUM(_xlfn.XLOOKUP($D63,$D$17:$D$31,$AD$17:$AD$31):_xlfn.XLOOKUP($D63,$D$17:$D$31,GC$17:GC$31))</f>
        <v>0</v>
      </c>
      <c r="GD63" s="242">
        <f>SUM(_xlfn.XLOOKUP($D63,$D$17:$D$31,$AD$17:$AD$31):_xlfn.XLOOKUP($D63,$D$17:$D$31,GD$17:GD$31))</f>
        <v>0</v>
      </c>
      <c r="GE63" s="242">
        <f>SUM(_xlfn.XLOOKUP($D63,$D$17:$D$31,$AD$17:$AD$31):_xlfn.XLOOKUP($D63,$D$17:$D$31,GE$17:GE$31))</f>
        <v>0</v>
      </c>
      <c r="GF63" s="242">
        <f>SUM(_xlfn.XLOOKUP($D63,$D$17:$D$31,$AD$17:$AD$31):_xlfn.XLOOKUP($D63,$D$17:$D$31,GF$17:GF$31))</f>
        <v>0</v>
      </c>
      <c r="GG63" s="242">
        <f>SUM(_xlfn.XLOOKUP($D63,$D$17:$D$31,$AD$17:$AD$31):_xlfn.XLOOKUP($D63,$D$17:$D$31,GG$17:GG$31))</f>
        <v>0</v>
      </c>
      <c r="GH63" s="242">
        <f>SUM(_xlfn.XLOOKUP($D63,$D$17:$D$31,$AD$17:$AD$31):_xlfn.XLOOKUP($D63,$D$17:$D$31,GH$17:GH$31))</f>
        <v>0</v>
      </c>
      <c r="GI63" s="242">
        <f>SUM(_xlfn.XLOOKUP($D63,$D$17:$D$31,$AD$17:$AD$31):_xlfn.XLOOKUP($D63,$D$17:$D$31,GI$17:GI$31))</f>
        <v>0</v>
      </c>
      <c r="GJ63" s="242">
        <f>SUM(_xlfn.XLOOKUP($D63,$D$17:$D$31,$AD$17:$AD$31):_xlfn.XLOOKUP($D63,$D$17:$D$31,GJ$17:GJ$31))</f>
        <v>0</v>
      </c>
      <c r="GK63" s="242">
        <f>SUM(_xlfn.XLOOKUP($D63,$D$17:$D$31,$AD$17:$AD$31):_xlfn.XLOOKUP($D63,$D$17:$D$31,GK$17:GK$31))</f>
        <v>0</v>
      </c>
      <c r="GL63" s="242">
        <f>SUM(_xlfn.XLOOKUP($D63,$D$17:$D$31,$AD$17:$AD$31):_xlfn.XLOOKUP($D63,$D$17:$D$31,GL$17:GL$31))</f>
        <v>0</v>
      </c>
      <c r="GM63" s="242">
        <f>SUM(_xlfn.XLOOKUP($D63,$D$17:$D$31,$AD$17:$AD$31):_xlfn.XLOOKUP($D63,$D$17:$D$31,GM$17:GM$31))</f>
        <v>0</v>
      </c>
      <c r="GN63" s="242">
        <f>SUM(_xlfn.XLOOKUP($D63,$D$17:$D$31,$AD$17:$AD$31):_xlfn.XLOOKUP($D63,$D$17:$D$31,GN$17:GN$31))</f>
        <v>0</v>
      </c>
      <c r="GO63" s="242">
        <f>SUM(_xlfn.XLOOKUP($D63,$D$17:$D$31,$AD$17:$AD$31):_xlfn.XLOOKUP($D63,$D$17:$D$31,GO$17:GO$31))</f>
        <v>0</v>
      </c>
      <c r="GP63" s="242">
        <f>SUM(_xlfn.XLOOKUP($D63,$D$17:$D$31,$AD$17:$AD$31):_xlfn.XLOOKUP($D63,$D$17:$D$31,GP$17:GP$31))</f>
        <v>0</v>
      </c>
      <c r="GQ63" s="242">
        <f>SUM(_xlfn.XLOOKUP($D63,$D$17:$D$31,$AD$17:$AD$31):_xlfn.XLOOKUP($D63,$D$17:$D$31,GQ$17:GQ$31))</f>
        <v>0</v>
      </c>
      <c r="GR63" s="242">
        <f>SUM(_xlfn.XLOOKUP($D63,$D$17:$D$31,$AD$17:$AD$31):_xlfn.XLOOKUP($D63,$D$17:$D$31,GR$17:GR$31))</f>
        <v>0</v>
      </c>
      <c r="GS63" s="242">
        <f>SUM(_xlfn.XLOOKUP($D63,$D$17:$D$31,$AD$17:$AD$31):_xlfn.XLOOKUP($D63,$D$17:$D$31,GS$17:GS$31))</f>
        <v>0</v>
      </c>
      <c r="GT63" s="242">
        <f>SUM(_xlfn.XLOOKUP($D63,$D$17:$D$31,$AD$17:$AD$31):_xlfn.XLOOKUP($D63,$D$17:$D$31,GT$17:GT$31))</f>
        <v>0</v>
      </c>
      <c r="GU63" s="242">
        <f>SUM(_xlfn.XLOOKUP($D63,$D$17:$D$31,$AD$17:$AD$31):_xlfn.XLOOKUP($D63,$D$17:$D$31,GU$17:GU$31))</f>
        <v>0</v>
      </c>
      <c r="GV63" s="242">
        <f>SUM(_xlfn.XLOOKUP($D63,$D$17:$D$31,$AD$17:$AD$31):_xlfn.XLOOKUP($D63,$D$17:$D$31,GV$17:GV$31))</f>
        <v>0</v>
      </c>
      <c r="GW63" s="242">
        <f>SUM(_xlfn.XLOOKUP($D63,$D$17:$D$31,$AD$17:$AD$31):_xlfn.XLOOKUP($D63,$D$17:$D$31,GW$17:GW$31))</f>
        <v>0</v>
      </c>
      <c r="GX63" s="242">
        <f>SUM(_xlfn.XLOOKUP($D63,$D$17:$D$31,$AD$17:$AD$31):_xlfn.XLOOKUP($D63,$D$17:$D$31,GX$17:GX$31))</f>
        <v>0</v>
      </c>
      <c r="GY63" s="242">
        <f>SUM(_xlfn.XLOOKUP($D63,$D$17:$D$31,$AD$17:$AD$31):_xlfn.XLOOKUP($D63,$D$17:$D$31,GY$17:GY$31))</f>
        <v>0</v>
      </c>
      <c r="GZ63" s="242">
        <f>SUM(_xlfn.XLOOKUP($D63,$D$17:$D$31,$AD$17:$AD$31):_xlfn.XLOOKUP($D63,$D$17:$D$31,GZ$17:GZ$31))</f>
        <v>0</v>
      </c>
      <c r="HA63" s="242">
        <f>SUM(_xlfn.XLOOKUP($D63,$D$17:$D$31,$AD$17:$AD$31):_xlfn.XLOOKUP($D63,$D$17:$D$31,HA$17:HA$31))</f>
        <v>0</v>
      </c>
    </row>
    <row r="64" spans="3:209" x14ac:dyDescent="0.2">
      <c r="C64" s="262">
        <f t="shared" si="38"/>
        <v>6</v>
      </c>
      <c r="D64" s="21"/>
      <c r="N64" s="240">
        <f>SUM(_xlfn.XLOOKUP($D64,$D$17:$D$31,$N$17:$N$31):_xlfn.XLOOKUP($D64,$D$17:$D$31,N$17:N$31))</f>
        <v>0</v>
      </c>
      <c r="O64" s="240">
        <f>SUM(_xlfn.XLOOKUP($D64,$D$17:$D$31,$N$17:$N$31):_xlfn.XLOOKUP($D64,$D$17:$D$31,O$17:O$31))</f>
        <v>0</v>
      </c>
      <c r="P64" s="240">
        <f>SUM(_xlfn.XLOOKUP($D64,$D$17:$D$31,$N$17:$N$31):_xlfn.XLOOKUP($D64,$D$17:$D$31,P$17:P$31))</f>
        <v>0</v>
      </c>
      <c r="Q64" s="240">
        <f>SUM(_xlfn.XLOOKUP($D64,$D$17:$D$31,$N$17:$N$31):_xlfn.XLOOKUP($D64,$D$17:$D$31,Q$17:Q$31))</f>
        <v>0</v>
      </c>
      <c r="R64" s="240">
        <f>SUM(_xlfn.XLOOKUP($D64,$D$17:$D$31,$N$17:$N$31):_xlfn.XLOOKUP($D64,$D$17:$D$31,R$17:R$31))</f>
        <v>0</v>
      </c>
      <c r="S64" s="240">
        <f>SUM(_xlfn.XLOOKUP($D64,$D$17:$D$31,$N$17:$N$31):_xlfn.XLOOKUP($D64,$D$17:$D$31,S$17:S$31))</f>
        <v>0</v>
      </c>
      <c r="T64" s="240">
        <f>SUM(_xlfn.XLOOKUP($D64,$D$17:$D$31,$N$17:$N$31):_xlfn.XLOOKUP($D64,$D$17:$D$31,T$17:T$31))</f>
        <v>0</v>
      </c>
      <c r="U64" s="240">
        <f>SUM(_xlfn.XLOOKUP($D64,$D$17:$D$31,$N$17:$N$31):_xlfn.XLOOKUP($D64,$D$17:$D$31,U$17:U$31))</f>
        <v>0</v>
      </c>
      <c r="V64" s="240">
        <f>SUM(_xlfn.XLOOKUP($D64,$D$17:$D$31,$N$17:$N$31):_xlfn.XLOOKUP($D64,$D$17:$D$31,V$17:V$31))</f>
        <v>0</v>
      </c>
      <c r="W64" s="240">
        <f>SUM(_xlfn.XLOOKUP($D64,$D$17:$D$31,$N$17:$N$31):_xlfn.XLOOKUP($D64,$D$17:$D$31,W$17:W$31))</f>
        <v>0</v>
      </c>
      <c r="X64" s="240">
        <f>SUM(_xlfn.XLOOKUP($D64,$D$17:$D$31,$N$17:$N$31):_xlfn.XLOOKUP($D64,$D$17:$D$31,X$17:X$31))</f>
        <v>0</v>
      </c>
      <c r="Y64" s="240">
        <f>SUM(_xlfn.XLOOKUP($D64,$D$17:$D$31,$N$17:$N$31):_xlfn.XLOOKUP($D64,$D$17:$D$31,Y$17:Y$31))</f>
        <v>0</v>
      </c>
      <c r="Z64" s="240">
        <f>SUM(_xlfn.XLOOKUP($D64,$D$17:$D$31,$N$17:$N$31):_xlfn.XLOOKUP($D64,$D$17:$D$31,Z$17:Z$31))</f>
        <v>0</v>
      </c>
      <c r="AA64" s="240">
        <f>SUM(_xlfn.XLOOKUP($D64,$D$17:$D$31,$N$17:$N$31):_xlfn.XLOOKUP($D64,$D$17:$D$31,AA$17:AA$31))</f>
        <v>0</v>
      </c>
      <c r="AB64" s="240">
        <f>SUM(_xlfn.XLOOKUP($D64,$D$17:$D$31,$N$17:$N$31):_xlfn.XLOOKUP($D64,$D$17:$D$31,AB$17:AB$31))</f>
        <v>0</v>
      </c>
      <c r="AD64" s="242">
        <f>SUM(_xlfn.XLOOKUP($D64,$D$17:$D$31,$AD$17:$AD$31):_xlfn.XLOOKUP($D64,$D$17:$D$31,AD$17:AD$31))</f>
        <v>0</v>
      </c>
      <c r="AE64" s="242">
        <f>SUM(_xlfn.XLOOKUP($D64,$D$17:$D$31,$AD$17:$AD$31):_xlfn.XLOOKUP($D64,$D$17:$D$31,AE$17:AE$31))</f>
        <v>0</v>
      </c>
      <c r="AF64" s="242">
        <f>SUM(_xlfn.XLOOKUP($D64,$D$17:$D$31,$AD$17:$AD$31):_xlfn.XLOOKUP($D64,$D$17:$D$31,AF$17:AF$31))</f>
        <v>0</v>
      </c>
      <c r="AG64" s="242">
        <f>SUM(_xlfn.XLOOKUP($D64,$D$17:$D$31,$AD$17:$AD$31):_xlfn.XLOOKUP($D64,$D$17:$D$31,AG$17:AG$31))</f>
        <v>0</v>
      </c>
      <c r="AH64" s="242">
        <f>SUM(_xlfn.XLOOKUP($D64,$D$17:$D$31,$AD$17:$AD$31):_xlfn.XLOOKUP($D64,$D$17:$D$31,AH$17:AH$31))</f>
        <v>0</v>
      </c>
      <c r="AI64" s="242">
        <f>SUM(_xlfn.XLOOKUP($D64,$D$17:$D$31,$AD$17:$AD$31):_xlfn.XLOOKUP($D64,$D$17:$D$31,AI$17:AI$31))</f>
        <v>0</v>
      </c>
      <c r="AJ64" s="242">
        <f>SUM(_xlfn.XLOOKUP($D64,$D$17:$D$31,$AD$17:$AD$31):_xlfn.XLOOKUP($D64,$D$17:$D$31,AJ$17:AJ$31))</f>
        <v>0</v>
      </c>
      <c r="AK64" s="242">
        <f>SUM(_xlfn.XLOOKUP($D64,$D$17:$D$31,$AD$17:$AD$31):_xlfn.XLOOKUP($D64,$D$17:$D$31,AK$17:AK$31))</f>
        <v>0</v>
      </c>
      <c r="AL64" s="242">
        <f>SUM(_xlfn.XLOOKUP($D64,$D$17:$D$31,$AD$17:$AD$31):_xlfn.XLOOKUP($D64,$D$17:$D$31,AL$17:AL$31))</f>
        <v>0</v>
      </c>
      <c r="AM64" s="242">
        <f>SUM(_xlfn.XLOOKUP($D64,$D$17:$D$31,$AD$17:$AD$31):_xlfn.XLOOKUP($D64,$D$17:$D$31,AM$17:AM$31))</f>
        <v>0</v>
      </c>
      <c r="AN64" s="242">
        <f>SUM(_xlfn.XLOOKUP($D64,$D$17:$D$31,$AD$17:$AD$31):_xlfn.XLOOKUP($D64,$D$17:$D$31,AN$17:AN$31))</f>
        <v>0</v>
      </c>
      <c r="AO64" s="242">
        <f>SUM(_xlfn.XLOOKUP($D64,$D$17:$D$31,$AD$17:$AD$31):_xlfn.XLOOKUP($D64,$D$17:$D$31,AO$17:AO$31))</f>
        <v>0</v>
      </c>
      <c r="AP64" s="242">
        <f>SUM(_xlfn.XLOOKUP($D64,$D$17:$D$31,$AD$17:$AD$31):_xlfn.XLOOKUP($D64,$D$17:$D$31,AP$17:AP$31))</f>
        <v>0</v>
      </c>
      <c r="AQ64" s="242">
        <f>SUM(_xlfn.XLOOKUP($D64,$D$17:$D$31,$AD$17:$AD$31):_xlfn.XLOOKUP($D64,$D$17:$D$31,AQ$17:AQ$31))</f>
        <v>0</v>
      </c>
      <c r="AR64" s="242">
        <f>SUM(_xlfn.XLOOKUP($D64,$D$17:$D$31,$AD$17:$AD$31):_xlfn.XLOOKUP($D64,$D$17:$D$31,AR$17:AR$31))</f>
        <v>0</v>
      </c>
      <c r="AS64" s="242">
        <f>SUM(_xlfn.XLOOKUP($D64,$D$17:$D$31,$AD$17:$AD$31):_xlfn.XLOOKUP($D64,$D$17:$D$31,AS$17:AS$31))</f>
        <v>0</v>
      </c>
      <c r="AT64" s="242">
        <f>SUM(_xlfn.XLOOKUP($D64,$D$17:$D$31,$AD$17:$AD$31):_xlfn.XLOOKUP($D64,$D$17:$D$31,AT$17:AT$31))</f>
        <v>0</v>
      </c>
      <c r="AU64" s="242">
        <f>SUM(_xlfn.XLOOKUP($D64,$D$17:$D$31,$AD$17:$AD$31):_xlfn.XLOOKUP($D64,$D$17:$D$31,AU$17:AU$31))</f>
        <v>0</v>
      </c>
      <c r="AV64" s="242">
        <f>SUM(_xlfn.XLOOKUP($D64,$D$17:$D$31,$AD$17:$AD$31):_xlfn.XLOOKUP($D64,$D$17:$D$31,AV$17:AV$31))</f>
        <v>0</v>
      </c>
      <c r="AW64" s="242">
        <f>SUM(_xlfn.XLOOKUP($D64,$D$17:$D$31,$AD$17:$AD$31):_xlfn.XLOOKUP($D64,$D$17:$D$31,AW$17:AW$31))</f>
        <v>0</v>
      </c>
      <c r="AX64" s="242">
        <f>SUM(_xlfn.XLOOKUP($D64,$D$17:$D$31,$AD$17:$AD$31):_xlfn.XLOOKUP($D64,$D$17:$D$31,AX$17:AX$31))</f>
        <v>0</v>
      </c>
      <c r="AY64" s="242">
        <f>SUM(_xlfn.XLOOKUP($D64,$D$17:$D$31,$AD$17:$AD$31):_xlfn.XLOOKUP($D64,$D$17:$D$31,AY$17:AY$31))</f>
        <v>0</v>
      </c>
      <c r="AZ64" s="242">
        <f>SUM(_xlfn.XLOOKUP($D64,$D$17:$D$31,$AD$17:$AD$31):_xlfn.XLOOKUP($D64,$D$17:$D$31,AZ$17:AZ$31))</f>
        <v>0</v>
      </c>
      <c r="BA64" s="242">
        <f>SUM(_xlfn.XLOOKUP($D64,$D$17:$D$31,$AD$17:$AD$31):_xlfn.XLOOKUP($D64,$D$17:$D$31,BA$17:BA$31))</f>
        <v>0</v>
      </c>
      <c r="BB64" s="242">
        <f>SUM(_xlfn.XLOOKUP($D64,$D$17:$D$31,$AD$17:$AD$31):_xlfn.XLOOKUP($D64,$D$17:$D$31,BB$17:BB$31))</f>
        <v>0</v>
      </c>
      <c r="BC64" s="242">
        <f>SUM(_xlfn.XLOOKUP($D64,$D$17:$D$31,$AD$17:$AD$31):_xlfn.XLOOKUP($D64,$D$17:$D$31,BC$17:BC$31))</f>
        <v>0</v>
      </c>
      <c r="BD64" s="242">
        <f>SUM(_xlfn.XLOOKUP($D64,$D$17:$D$31,$AD$17:$AD$31):_xlfn.XLOOKUP($D64,$D$17:$D$31,BD$17:BD$31))</f>
        <v>0</v>
      </c>
      <c r="BE64" s="242">
        <f>SUM(_xlfn.XLOOKUP($D64,$D$17:$D$31,$AD$17:$AD$31):_xlfn.XLOOKUP($D64,$D$17:$D$31,BE$17:BE$31))</f>
        <v>0</v>
      </c>
      <c r="BF64" s="242">
        <f>SUM(_xlfn.XLOOKUP($D64,$D$17:$D$31,$AD$17:$AD$31):_xlfn.XLOOKUP($D64,$D$17:$D$31,BF$17:BF$31))</f>
        <v>0</v>
      </c>
      <c r="BG64" s="242">
        <f>SUM(_xlfn.XLOOKUP($D64,$D$17:$D$31,$AD$17:$AD$31):_xlfn.XLOOKUP($D64,$D$17:$D$31,BG$17:BG$31))</f>
        <v>0</v>
      </c>
      <c r="BH64" s="242">
        <f>SUM(_xlfn.XLOOKUP($D64,$D$17:$D$31,$AD$17:$AD$31):_xlfn.XLOOKUP($D64,$D$17:$D$31,BH$17:BH$31))</f>
        <v>0</v>
      </c>
      <c r="BI64" s="242">
        <f>SUM(_xlfn.XLOOKUP($D64,$D$17:$D$31,$AD$17:$AD$31):_xlfn.XLOOKUP($D64,$D$17:$D$31,BI$17:BI$31))</f>
        <v>0</v>
      </c>
      <c r="BJ64" s="242">
        <f>SUM(_xlfn.XLOOKUP($D64,$D$17:$D$31,$AD$17:$AD$31):_xlfn.XLOOKUP($D64,$D$17:$D$31,BJ$17:BJ$31))</f>
        <v>0</v>
      </c>
      <c r="BK64" s="242">
        <f>SUM(_xlfn.XLOOKUP($D64,$D$17:$D$31,$AD$17:$AD$31):_xlfn.XLOOKUP($D64,$D$17:$D$31,BK$17:BK$31))</f>
        <v>0</v>
      </c>
      <c r="BL64" s="242">
        <f>SUM(_xlfn.XLOOKUP($D64,$D$17:$D$31,$AD$17:$AD$31):_xlfn.XLOOKUP($D64,$D$17:$D$31,BL$17:BL$31))</f>
        <v>0</v>
      </c>
      <c r="BM64" s="242">
        <f>SUM(_xlfn.XLOOKUP($D64,$D$17:$D$31,$AD$17:$AD$31):_xlfn.XLOOKUP($D64,$D$17:$D$31,BM$17:BM$31))</f>
        <v>0</v>
      </c>
      <c r="BN64" s="242">
        <f>SUM(_xlfn.XLOOKUP($D64,$D$17:$D$31,$AD$17:$AD$31):_xlfn.XLOOKUP($D64,$D$17:$D$31,BN$17:BN$31))</f>
        <v>0</v>
      </c>
      <c r="BO64" s="242">
        <f>SUM(_xlfn.XLOOKUP($D64,$D$17:$D$31,$AD$17:$AD$31):_xlfn.XLOOKUP($D64,$D$17:$D$31,BO$17:BO$31))</f>
        <v>0</v>
      </c>
      <c r="BP64" s="242">
        <f>SUM(_xlfn.XLOOKUP($D64,$D$17:$D$31,$AD$17:$AD$31):_xlfn.XLOOKUP($D64,$D$17:$D$31,BP$17:BP$31))</f>
        <v>0</v>
      </c>
      <c r="BQ64" s="242">
        <f>SUM(_xlfn.XLOOKUP($D64,$D$17:$D$31,$AD$17:$AD$31):_xlfn.XLOOKUP($D64,$D$17:$D$31,BQ$17:BQ$31))</f>
        <v>0</v>
      </c>
      <c r="BR64" s="242">
        <f>SUM(_xlfn.XLOOKUP($D64,$D$17:$D$31,$AD$17:$AD$31):_xlfn.XLOOKUP($D64,$D$17:$D$31,BR$17:BR$31))</f>
        <v>0</v>
      </c>
      <c r="BS64" s="242">
        <f>SUM(_xlfn.XLOOKUP($D64,$D$17:$D$31,$AD$17:$AD$31):_xlfn.XLOOKUP($D64,$D$17:$D$31,BS$17:BS$31))</f>
        <v>0</v>
      </c>
      <c r="BT64" s="242">
        <f>SUM(_xlfn.XLOOKUP($D64,$D$17:$D$31,$AD$17:$AD$31):_xlfn.XLOOKUP($D64,$D$17:$D$31,BT$17:BT$31))</f>
        <v>0</v>
      </c>
      <c r="BU64" s="242">
        <f>SUM(_xlfn.XLOOKUP($D64,$D$17:$D$31,$AD$17:$AD$31):_xlfn.XLOOKUP($D64,$D$17:$D$31,BU$17:BU$31))</f>
        <v>0</v>
      </c>
      <c r="BV64" s="242">
        <f>SUM(_xlfn.XLOOKUP($D64,$D$17:$D$31,$AD$17:$AD$31):_xlfn.XLOOKUP($D64,$D$17:$D$31,BV$17:BV$31))</f>
        <v>0</v>
      </c>
      <c r="BW64" s="242">
        <f>SUM(_xlfn.XLOOKUP($D64,$D$17:$D$31,$AD$17:$AD$31):_xlfn.XLOOKUP($D64,$D$17:$D$31,BW$17:BW$31))</f>
        <v>0</v>
      </c>
      <c r="BX64" s="242">
        <f>SUM(_xlfn.XLOOKUP($D64,$D$17:$D$31,$AD$17:$AD$31):_xlfn.XLOOKUP($D64,$D$17:$D$31,BX$17:BX$31))</f>
        <v>0</v>
      </c>
      <c r="BY64" s="242">
        <f>SUM(_xlfn.XLOOKUP($D64,$D$17:$D$31,$AD$17:$AD$31):_xlfn.XLOOKUP($D64,$D$17:$D$31,BY$17:BY$31))</f>
        <v>0</v>
      </c>
      <c r="BZ64" s="242">
        <f>SUM(_xlfn.XLOOKUP($D64,$D$17:$D$31,$AD$17:$AD$31):_xlfn.XLOOKUP($D64,$D$17:$D$31,BZ$17:BZ$31))</f>
        <v>0</v>
      </c>
      <c r="CA64" s="242">
        <f>SUM(_xlfn.XLOOKUP($D64,$D$17:$D$31,$AD$17:$AD$31):_xlfn.XLOOKUP($D64,$D$17:$D$31,CA$17:CA$31))</f>
        <v>0</v>
      </c>
      <c r="CB64" s="242">
        <f>SUM(_xlfn.XLOOKUP($D64,$D$17:$D$31,$AD$17:$AD$31):_xlfn.XLOOKUP($D64,$D$17:$D$31,CB$17:CB$31))</f>
        <v>0</v>
      </c>
      <c r="CC64" s="242">
        <f>SUM(_xlfn.XLOOKUP($D64,$D$17:$D$31,$AD$17:$AD$31):_xlfn.XLOOKUP($D64,$D$17:$D$31,CC$17:CC$31))</f>
        <v>0</v>
      </c>
      <c r="CD64" s="242">
        <f>SUM(_xlfn.XLOOKUP($D64,$D$17:$D$31,$AD$17:$AD$31):_xlfn.XLOOKUP($D64,$D$17:$D$31,CD$17:CD$31))</f>
        <v>0</v>
      </c>
      <c r="CE64" s="242">
        <f>SUM(_xlfn.XLOOKUP($D64,$D$17:$D$31,$AD$17:$AD$31):_xlfn.XLOOKUP($D64,$D$17:$D$31,CE$17:CE$31))</f>
        <v>0</v>
      </c>
      <c r="CF64" s="242">
        <f>SUM(_xlfn.XLOOKUP($D64,$D$17:$D$31,$AD$17:$AD$31):_xlfn.XLOOKUP($D64,$D$17:$D$31,CF$17:CF$31))</f>
        <v>0</v>
      </c>
      <c r="CG64" s="242">
        <f>SUM(_xlfn.XLOOKUP($D64,$D$17:$D$31,$AD$17:$AD$31):_xlfn.XLOOKUP($D64,$D$17:$D$31,CG$17:CG$31))</f>
        <v>0</v>
      </c>
      <c r="CH64" s="242">
        <f>SUM(_xlfn.XLOOKUP($D64,$D$17:$D$31,$AD$17:$AD$31):_xlfn.XLOOKUP($D64,$D$17:$D$31,CH$17:CH$31))</f>
        <v>0</v>
      </c>
      <c r="CI64" s="242">
        <f>SUM(_xlfn.XLOOKUP($D64,$D$17:$D$31,$AD$17:$AD$31):_xlfn.XLOOKUP($D64,$D$17:$D$31,CI$17:CI$31))</f>
        <v>0</v>
      </c>
      <c r="CJ64" s="242">
        <f>SUM(_xlfn.XLOOKUP($D64,$D$17:$D$31,$AD$17:$AD$31):_xlfn.XLOOKUP($D64,$D$17:$D$31,CJ$17:CJ$31))</f>
        <v>0</v>
      </c>
      <c r="CK64" s="242">
        <f>SUM(_xlfn.XLOOKUP($D64,$D$17:$D$31,$AD$17:$AD$31):_xlfn.XLOOKUP($D64,$D$17:$D$31,CK$17:CK$31))</f>
        <v>0</v>
      </c>
      <c r="CL64" s="242">
        <f>SUM(_xlfn.XLOOKUP($D64,$D$17:$D$31,$AD$17:$AD$31):_xlfn.XLOOKUP($D64,$D$17:$D$31,CL$17:CL$31))</f>
        <v>0</v>
      </c>
      <c r="CM64" s="242">
        <f>SUM(_xlfn.XLOOKUP($D64,$D$17:$D$31,$AD$17:$AD$31):_xlfn.XLOOKUP($D64,$D$17:$D$31,CM$17:CM$31))</f>
        <v>0</v>
      </c>
      <c r="CN64" s="242">
        <f>SUM(_xlfn.XLOOKUP($D64,$D$17:$D$31,$AD$17:$AD$31):_xlfn.XLOOKUP($D64,$D$17:$D$31,CN$17:CN$31))</f>
        <v>0</v>
      </c>
      <c r="CO64" s="242">
        <f>SUM(_xlfn.XLOOKUP($D64,$D$17:$D$31,$AD$17:$AD$31):_xlfn.XLOOKUP($D64,$D$17:$D$31,CO$17:CO$31))</f>
        <v>0</v>
      </c>
      <c r="CP64" s="242">
        <f>SUM(_xlfn.XLOOKUP($D64,$D$17:$D$31,$AD$17:$AD$31):_xlfn.XLOOKUP($D64,$D$17:$D$31,CP$17:CP$31))</f>
        <v>0</v>
      </c>
      <c r="CQ64" s="242">
        <f>SUM(_xlfn.XLOOKUP($D64,$D$17:$D$31,$AD$17:$AD$31):_xlfn.XLOOKUP($D64,$D$17:$D$31,CQ$17:CQ$31))</f>
        <v>0</v>
      </c>
      <c r="CR64" s="242">
        <f>SUM(_xlfn.XLOOKUP($D64,$D$17:$D$31,$AD$17:$AD$31):_xlfn.XLOOKUP($D64,$D$17:$D$31,CR$17:CR$31))</f>
        <v>0</v>
      </c>
      <c r="CS64" s="242">
        <f>SUM(_xlfn.XLOOKUP($D64,$D$17:$D$31,$AD$17:$AD$31):_xlfn.XLOOKUP($D64,$D$17:$D$31,CS$17:CS$31))</f>
        <v>0</v>
      </c>
      <c r="CT64" s="242">
        <f>SUM(_xlfn.XLOOKUP($D64,$D$17:$D$31,$AD$17:$AD$31):_xlfn.XLOOKUP($D64,$D$17:$D$31,CT$17:CT$31))</f>
        <v>0</v>
      </c>
      <c r="CU64" s="242">
        <f>SUM(_xlfn.XLOOKUP($D64,$D$17:$D$31,$AD$17:$AD$31):_xlfn.XLOOKUP($D64,$D$17:$D$31,CU$17:CU$31))</f>
        <v>0</v>
      </c>
      <c r="CV64" s="242">
        <f>SUM(_xlfn.XLOOKUP($D64,$D$17:$D$31,$AD$17:$AD$31):_xlfn.XLOOKUP($D64,$D$17:$D$31,CV$17:CV$31))</f>
        <v>0</v>
      </c>
      <c r="CW64" s="242">
        <f>SUM(_xlfn.XLOOKUP($D64,$D$17:$D$31,$AD$17:$AD$31):_xlfn.XLOOKUP($D64,$D$17:$D$31,CW$17:CW$31))</f>
        <v>0</v>
      </c>
      <c r="CX64" s="242">
        <f>SUM(_xlfn.XLOOKUP($D64,$D$17:$D$31,$AD$17:$AD$31):_xlfn.XLOOKUP($D64,$D$17:$D$31,CX$17:CX$31))</f>
        <v>0</v>
      </c>
      <c r="CY64" s="242">
        <f>SUM(_xlfn.XLOOKUP($D64,$D$17:$D$31,$AD$17:$AD$31):_xlfn.XLOOKUP($D64,$D$17:$D$31,CY$17:CY$31))</f>
        <v>0</v>
      </c>
      <c r="CZ64" s="242">
        <f>SUM(_xlfn.XLOOKUP($D64,$D$17:$D$31,$AD$17:$AD$31):_xlfn.XLOOKUP($D64,$D$17:$D$31,CZ$17:CZ$31))</f>
        <v>0</v>
      </c>
      <c r="DA64" s="242">
        <f>SUM(_xlfn.XLOOKUP($D64,$D$17:$D$31,$AD$17:$AD$31):_xlfn.XLOOKUP($D64,$D$17:$D$31,DA$17:DA$31))</f>
        <v>0</v>
      </c>
      <c r="DB64" s="242">
        <f>SUM(_xlfn.XLOOKUP($D64,$D$17:$D$31,$AD$17:$AD$31):_xlfn.XLOOKUP($D64,$D$17:$D$31,DB$17:DB$31))</f>
        <v>0</v>
      </c>
      <c r="DC64" s="242">
        <f>SUM(_xlfn.XLOOKUP($D64,$D$17:$D$31,$AD$17:$AD$31):_xlfn.XLOOKUP($D64,$D$17:$D$31,DC$17:DC$31))</f>
        <v>0</v>
      </c>
      <c r="DD64" s="242">
        <f>SUM(_xlfn.XLOOKUP($D64,$D$17:$D$31,$AD$17:$AD$31):_xlfn.XLOOKUP($D64,$D$17:$D$31,DD$17:DD$31))</f>
        <v>0</v>
      </c>
      <c r="DE64" s="242">
        <f>SUM(_xlfn.XLOOKUP($D64,$D$17:$D$31,$AD$17:$AD$31):_xlfn.XLOOKUP($D64,$D$17:$D$31,DE$17:DE$31))</f>
        <v>0</v>
      </c>
      <c r="DF64" s="242">
        <f>SUM(_xlfn.XLOOKUP($D64,$D$17:$D$31,$AD$17:$AD$31):_xlfn.XLOOKUP($D64,$D$17:$D$31,DF$17:DF$31))</f>
        <v>0</v>
      </c>
      <c r="DG64" s="242">
        <f>SUM(_xlfn.XLOOKUP($D64,$D$17:$D$31,$AD$17:$AD$31):_xlfn.XLOOKUP($D64,$D$17:$D$31,DG$17:DG$31))</f>
        <v>0</v>
      </c>
      <c r="DH64" s="242">
        <f>SUM(_xlfn.XLOOKUP($D64,$D$17:$D$31,$AD$17:$AD$31):_xlfn.XLOOKUP($D64,$D$17:$D$31,DH$17:DH$31))</f>
        <v>0</v>
      </c>
      <c r="DI64" s="242">
        <f>SUM(_xlfn.XLOOKUP($D64,$D$17:$D$31,$AD$17:$AD$31):_xlfn.XLOOKUP($D64,$D$17:$D$31,DI$17:DI$31))</f>
        <v>0</v>
      </c>
      <c r="DJ64" s="242">
        <f>SUM(_xlfn.XLOOKUP($D64,$D$17:$D$31,$AD$17:$AD$31):_xlfn.XLOOKUP($D64,$D$17:$D$31,DJ$17:DJ$31))</f>
        <v>0</v>
      </c>
      <c r="DK64" s="242">
        <f>SUM(_xlfn.XLOOKUP($D64,$D$17:$D$31,$AD$17:$AD$31):_xlfn.XLOOKUP($D64,$D$17:$D$31,DK$17:DK$31))</f>
        <v>0</v>
      </c>
      <c r="DL64" s="242">
        <f>SUM(_xlfn.XLOOKUP($D64,$D$17:$D$31,$AD$17:$AD$31):_xlfn.XLOOKUP($D64,$D$17:$D$31,DL$17:DL$31))</f>
        <v>0</v>
      </c>
      <c r="DM64" s="242">
        <f>SUM(_xlfn.XLOOKUP($D64,$D$17:$D$31,$AD$17:$AD$31):_xlfn.XLOOKUP($D64,$D$17:$D$31,DM$17:DM$31))</f>
        <v>0</v>
      </c>
      <c r="DN64" s="242">
        <f>SUM(_xlfn.XLOOKUP($D64,$D$17:$D$31,$AD$17:$AD$31):_xlfn.XLOOKUP($D64,$D$17:$D$31,DN$17:DN$31))</f>
        <v>0</v>
      </c>
      <c r="DO64" s="242">
        <f>SUM(_xlfn.XLOOKUP($D64,$D$17:$D$31,$AD$17:$AD$31):_xlfn.XLOOKUP($D64,$D$17:$D$31,DO$17:DO$31))</f>
        <v>0</v>
      </c>
      <c r="DP64" s="242">
        <f>SUM(_xlfn.XLOOKUP($D64,$D$17:$D$31,$AD$17:$AD$31):_xlfn.XLOOKUP($D64,$D$17:$D$31,DP$17:DP$31))</f>
        <v>0</v>
      </c>
      <c r="DQ64" s="242">
        <f>SUM(_xlfn.XLOOKUP($D64,$D$17:$D$31,$AD$17:$AD$31):_xlfn.XLOOKUP($D64,$D$17:$D$31,DQ$17:DQ$31))</f>
        <v>0</v>
      </c>
      <c r="DR64" s="242">
        <f>SUM(_xlfn.XLOOKUP($D64,$D$17:$D$31,$AD$17:$AD$31):_xlfn.XLOOKUP($D64,$D$17:$D$31,DR$17:DR$31))</f>
        <v>0</v>
      </c>
      <c r="DS64" s="242">
        <f>SUM(_xlfn.XLOOKUP($D64,$D$17:$D$31,$AD$17:$AD$31):_xlfn.XLOOKUP($D64,$D$17:$D$31,DS$17:DS$31))</f>
        <v>0</v>
      </c>
      <c r="DT64" s="242">
        <f>SUM(_xlfn.XLOOKUP($D64,$D$17:$D$31,$AD$17:$AD$31):_xlfn.XLOOKUP($D64,$D$17:$D$31,DT$17:DT$31))</f>
        <v>0</v>
      </c>
      <c r="DU64" s="242">
        <f>SUM(_xlfn.XLOOKUP($D64,$D$17:$D$31,$AD$17:$AD$31):_xlfn.XLOOKUP($D64,$D$17:$D$31,DU$17:DU$31))</f>
        <v>0</v>
      </c>
      <c r="DV64" s="242">
        <f>SUM(_xlfn.XLOOKUP($D64,$D$17:$D$31,$AD$17:$AD$31):_xlfn.XLOOKUP($D64,$D$17:$D$31,DV$17:DV$31))</f>
        <v>0</v>
      </c>
      <c r="DW64" s="242">
        <f>SUM(_xlfn.XLOOKUP($D64,$D$17:$D$31,$AD$17:$AD$31):_xlfn.XLOOKUP($D64,$D$17:$D$31,DW$17:DW$31))</f>
        <v>0</v>
      </c>
      <c r="DX64" s="242">
        <f>SUM(_xlfn.XLOOKUP($D64,$D$17:$D$31,$AD$17:$AD$31):_xlfn.XLOOKUP($D64,$D$17:$D$31,DX$17:DX$31))</f>
        <v>0</v>
      </c>
      <c r="DY64" s="242">
        <f>SUM(_xlfn.XLOOKUP($D64,$D$17:$D$31,$AD$17:$AD$31):_xlfn.XLOOKUP($D64,$D$17:$D$31,DY$17:DY$31))</f>
        <v>0</v>
      </c>
      <c r="DZ64" s="242">
        <f>SUM(_xlfn.XLOOKUP($D64,$D$17:$D$31,$AD$17:$AD$31):_xlfn.XLOOKUP($D64,$D$17:$D$31,DZ$17:DZ$31))</f>
        <v>0</v>
      </c>
      <c r="EA64" s="242">
        <f>SUM(_xlfn.XLOOKUP($D64,$D$17:$D$31,$AD$17:$AD$31):_xlfn.XLOOKUP($D64,$D$17:$D$31,EA$17:EA$31))</f>
        <v>0</v>
      </c>
      <c r="EB64" s="242">
        <f>SUM(_xlfn.XLOOKUP($D64,$D$17:$D$31,$AD$17:$AD$31):_xlfn.XLOOKUP($D64,$D$17:$D$31,EB$17:EB$31))</f>
        <v>0</v>
      </c>
      <c r="EC64" s="242">
        <f>SUM(_xlfn.XLOOKUP($D64,$D$17:$D$31,$AD$17:$AD$31):_xlfn.XLOOKUP($D64,$D$17:$D$31,EC$17:EC$31))</f>
        <v>0</v>
      </c>
      <c r="ED64" s="242">
        <f>SUM(_xlfn.XLOOKUP($D64,$D$17:$D$31,$AD$17:$AD$31):_xlfn.XLOOKUP($D64,$D$17:$D$31,ED$17:ED$31))</f>
        <v>0</v>
      </c>
      <c r="EE64" s="242">
        <f>SUM(_xlfn.XLOOKUP($D64,$D$17:$D$31,$AD$17:$AD$31):_xlfn.XLOOKUP($D64,$D$17:$D$31,EE$17:EE$31))</f>
        <v>0</v>
      </c>
      <c r="EF64" s="242">
        <f>SUM(_xlfn.XLOOKUP($D64,$D$17:$D$31,$AD$17:$AD$31):_xlfn.XLOOKUP($D64,$D$17:$D$31,EF$17:EF$31))</f>
        <v>0</v>
      </c>
      <c r="EG64" s="242">
        <f>SUM(_xlfn.XLOOKUP($D64,$D$17:$D$31,$AD$17:$AD$31):_xlfn.XLOOKUP($D64,$D$17:$D$31,EG$17:EG$31))</f>
        <v>0</v>
      </c>
      <c r="EH64" s="242">
        <f>SUM(_xlfn.XLOOKUP($D64,$D$17:$D$31,$AD$17:$AD$31):_xlfn.XLOOKUP($D64,$D$17:$D$31,EH$17:EH$31))</f>
        <v>0</v>
      </c>
      <c r="EI64" s="242">
        <f>SUM(_xlfn.XLOOKUP($D64,$D$17:$D$31,$AD$17:$AD$31):_xlfn.XLOOKUP($D64,$D$17:$D$31,EI$17:EI$31))</f>
        <v>0</v>
      </c>
      <c r="EJ64" s="242">
        <f>SUM(_xlfn.XLOOKUP($D64,$D$17:$D$31,$AD$17:$AD$31):_xlfn.XLOOKUP($D64,$D$17:$D$31,EJ$17:EJ$31))</f>
        <v>0</v>
      </c>
      <c r="EK64" s="242">
        <f>SUM(_xlfn.XLOOKUP($D64,$D$17:$D$31,$AD$17:$AD$31):_xlfn.XLOOKUP($D64,$D$17:$D$31,EK$17:EK$31))</f>
        <v>0</v>
      </c>
      <c r="EL64" s="242">
        <f>SUM(_xlfn.XLOOKUP($D64,$D$17:$D$31,$AD$17:$AD$31):_xlfn.XLOOKUP($D64,$D$17:$D$31,EL$17:EL$31))</f>
        <v>0</v>
      </c>
      <c r="EM64" s="242">
        <f>SUM(_xlfn.XLOOKUP($D64,$D$17:$D$31,$AD$17:$AD$31):_xlfn.XLOOKUP($D64,$D$17:$D$31,EM$17:EM$31))</f>
        <v>0</v>
      </c>
      <c r="EN64" s="242">
        <f>SUM(_xlfn.XLOOKUP($D64,$D$17:$D$31,$AD$17:$AD$31):_xlfn.XLOOKUP($D64,$D$17:$D$31,EN$17:EN$31))</f>
        <v>0</v>
      </c>
      <c r="EO64" s="242">
        <f>SUM(_xlfn.XLOOKUP($D64,$D$17:$D$31,$AD$17:$AD$31):_xlfn.XLOOKUP($D64,$D$17:$D$31,EO$17:EO$31))</f>
        <v>0</v>
      </c>
      <c r="EP64" s="242">
        <f>SUM(_xlfn.XLOOKUP($D64,$D$17:$D$31,$AD$17:$AD$31):_xlfn.XLOOKUP($D64,$D$17:$D$31,EP$17:EP$31))</f>
        <v>0</v>
      </c>
      <c r="EQ64" s="242">
        <f>SUM(_xlfn.XLOOKUP($D64,$D$17:$D$31,$AD$17:$AD$31):_xlfn.XLOOKUP($D64,$D$17:$D$31,EQ$17:EQ$31))</f>
        <v>0</v>
      </c>
      <c r="ER64" s="242">
        <f>SUM(_xlfn.XLOOKUP($D64,$D$17:$D$31,$AD$17:$AD$31):_xlfn.XLOOKUP($D64,$D$17:$D$31,ER$17:ER$31))</f>
        <v>0</v>
      </c>
      <c r="ES64" s="242">
        <f>SUM(_xlfn.XLOOKUP($D64,$D$17:$D$31,$AD$17:$AD$31):_xlfn.XLOOKUP($D64,$D$17:$D$31,ES$17:ES$31))</f>
        <v>0</v>
      </c>
      <c r="ET64" s="242">
        <f>SUM(_xlfn.XLOOKUP($D64,$D$17:$D$31,$AD$17:$AD$31):_xlfn.XLOOKUP($D64,$D$17:$D$31,ET$17:ET$31))</f>
        <v>0</v>
      </c>
      <c r="EU64" s="242">
        <f>SUM(_xlfn.XLOOKUP($D64,$D$17:$D$31,$AD$17:$AD$31):_xlfn.XLOOKUP($D64,$D$17:$D$31,EU$17:EU$31))</f>
        <v>0</v>
      </c>
      <c r="EV64" s="242">
        <f>SUM(_xlfn.XLOOKUP($D64,$D$17:$D$31,$AD$17:$AD$31):_xlfn.XLOOKUP($D64,$D$17:$D$31,EV$17:EV$31))</f>
        <v>0</v>
      </c>
      <c r="EW64" s="242">
        <f>SUM(_xlfn.XLOOKUP($D64,$D$17:$D$31,$AD$17:$AD$31):_xlfn.XLOOKUP($D64,$D$17:$D$31,EW$17:EW$31))</f>
        <v>0</v>
      </c>
      <c r="EX64" s="242">
        <f>SUM(_xlfn.XLOOKUP($D64,$D$17:$D$31,$AD$17:$AD$31):_xlfn.XLOOKUP($D64,$D$17:$D$31,EX$17:EX$31))</f>
        <v>0</v>
      </c>
      <c r="EY64" s="242">
        <f>SUM(_xlfn.XLOOKUP($D64,$D$17:$D$31,$AD$17:$AD$31):_xlfn.XLOOKUP($D64,$D$17:$D$31,EY$17:EY$31))</f>
        <v>0</v>
      </c>
      <c r="EZ64" s="242">
        <f>SUM(_xlfn.XLOOKUP($D64,$D$17:$D$31,$AD$17:$AD$31):_xlfn.XLOOKUP($D64,$D$17:$D$31,EZ$17:EZ$31))</f>
        <v>0</v>
      </c>
      <c r="FA64" s="242">
        <f>SUM(_xlfn.XLOOKUP($D64,$D$17:$D$31,$AD$17:$AD$31):_xlfn.XLOOKUP($D64,$D$17:$D$31,FA$17:FA$31))</f>
        <v>0</v>
      </c>
      <c r="FB64" s="242">
        <f>SUM(_xlfn.XLOOKUP($D64,$D$17:$D$31,$AD$17:$AD$31):_xlfn.XLOOKUP($D64,$D$17:$D$31,FB$17:FB$31))</f>
        <v>0</v>
      </c>
      <c r="FC64" s="242">
        <f>SUM(_xlfn.XLOOKUP($D64,$D$17:$D$31,$AD$17:$AD$31):_xlfn.XLOOKUP($D64,$D$17:$D$31,FC$17:FC$31))</f>
        <v>0</v>
      </c>
      <c r="FD64" s="242">
        <f>SUM(_xlfn.XLOOKUP($D64,$D$17:$D$31,$AD$17:$AD$31):_xlfn.XLOOKUP($D64,$D$17:$D$31,FD$17:FD$31))</f>
        <v>0</v>
      </c>
      <c r="FE64" s="242">
        <f>SUM(_xlfn.XLOOKUP($D64,$D$17:$D$31,$AD$17:$AD$31):_xlfn.XLOOKUP($D64,$D$17:$D$31,FE$17:FE$31))</f>
        <v>0</v>
      </c>
      <c r="FF64" s="242">
        <f>SUM(_xlfn.XLOOKUP($D64,$D$17:$D$31,$AD$17:$AD$31):_xlfn.XLOOKUP($D64,$D$17:$D$31,FF$17:FF$31))</f>
        <v>0</v>
      </c>
      <c r="FG64" s="242">
        <f>SUM(_xlfn.XLOOKUP($D64,$D$17:$D$31,$AD$17:$AD$31):_xlfn.XLOOKUP($D64,$D$17:$D$31,FG$17:FG$31))</f>
        <v>0</v>
      </c>
      <c r="FH64" s="242">
        <f>SUM(_xlfn.XLOOKUP($D64,$D$17:$D$31,$AD$17:$AD$31):_xlfn.XLOOKUP($D64,$D$17:$D$31,FH$17:FH$31))</f>
        <v>0</v>
      </c>
      <c r="FI64" s="242">
        <f>SUM(_xlfn.XLOOKUP($D64,$D$17:$D$31,$AD$17:$AD$31):_xlfn.XLOOKUP($D64,$D$17:$D$31,FI$17:FI$31))</f>
        <v>0</v>
      </c>
      <c r="FJ64" s="242">
        <f>SUM(_xlfn.XLOOKUP($D64,$D$17:$D$31,$AD$17:$AD$31):_xlfn.XLOOKUP($D64,$D$17:$D$31,FJ$17:FJ$31))</f>
        <v>0</v>
      </c>
      <c r="FK64" s="242">
        <f>SUM(_xlfn.XLOOKUP($D64,$D$17:$D$31,$AD$17:$AD$31):_xlfn.XLOOKUP($D64,$D$17:$D$31,FK$17:FK$31))</f>
        <v>0</v>
      </c>
      <c r="FL64" s="242">
        <f>SUM(_xlfn.XLOOKUP($D64,$D$17:$D$31,$AD$17:$AD$31):_xlfn.XLOOKUP($D64,$D$17:$D$31,FL$17:FL$31))</f>
        <v>0</v>
      </c>
      <c r="FM64" s="242">
        <f>SUM(_xlfn.XLOOKUP($D64,$D$17:$D$31,$AD$17:$AD$31):_xlfn.XLOOKUP($D64,$D$17:$D$31,FM$17:FM$31))</f>
        <v>0</v>
      </c>
      <c r="FN64" s="242">
        <f>SUM(_xlfn.XLOOKUP($D64,$D$17:$D$31,$AD$17:$AD$31):_xlfn.XLOOKUP($D64,$D$17:$D$31,FN$17:FN$31))</f>
        <v>0</v>
      </c>
      <c r="FO64" s="242">
        <f>SUM(_xlfn.XLOOKUP($D64,$D$17:$D$31,$AD$17:$AD$31):_xlfn.XLOOKUP($D64,$D$17:$D$31,FO$17:FO$31))</f>
        <v>0</v>
      </c>
      <c r="FP64" s="242">
        <f>SUM(_xlfn.XLOOKUP($D64,$D$17:$D$31,$AD$17:$AD$31):_xlfn.XLOOKUP($D64,$D$17:$D$31,FP$17:FP$31))</f>
        <v>0</v>
      </c>
      <c r="FQ64" s="242">
        <f>SUM(_xlfn.XLOOKUP($D64,$D$17:$D$31,$AD$17:$AD$31):_xlfn.XLOOKUP($D64,$D$17:$D$31,FQ$17:FQ$31))</f>
        <v>0</v>
      </c>
      <c r="FR64" s="242">
        <f>SUM(_xlfn.XLOOKUP($D64,$D$17:$D$31,$AD$17:$AD$31):_xlfn.XLOOKUP($D64,$D$17:$D$31,FR$17:FR$31))</f>
        <v>0</v>
      </c>
      <c r="FS64" s="242">
        <f>SUM(_xlfn.XLOOKUP($D64,$D$17:$D$31,$AD$17:$AD$31):_xlfn.XLOOKUP($D64,$D$17:$D$31,FS$17:FS$31))</f>
        <v>0</v>
      </c>
      <c r="FT64" s="242">
        <f>SUM(_xlfn.XLOOKUP($D64,$D$17:$D$31,$AD$17:$AD$31):_xlfn.XLOOKUP($D64,$D$17:$D$31,FT$17:FT$31))</f>
        <v>0</v>
      </c>
      <c r="FU64" s="242">
        <f>SUM(_xlfn.XLOOKUP($D64,$D$17:$D$31,$AD$17:$AD$31):_xlfn.XLOOKUP($D64,$D$17:$D$31,FU$17:FU$31))</f>
        <v>0</v>
      </c>
      <c r="FV64" s="242">
        <f>SUM(_xlfn.XLOOKUP($D64,$D$17:$D$31,$AD$17:$AD$31):_xlfn.XLOOKUP($D64,$D$17:$D$31,FV$17:FV$31))</f>
        <v>0</v>
      </c>
      <c r="FW64" s="242">
        <f>SUM(_xlfn.XLOOKUP($D64,$D$17:$D$31,$AD$17:$AD$31):_xlfn.XLOOKUP($D64,$D$17:$D$31,FW$17:FW$31))</f>
        <v>0</v>
      </c>
      <c r="FX64" s="242">
        <f>SUM(_xlfn.XLOOKUP($D64,$D$17:$D$31,$AD$17:$AD$31):_xlfn.XLOOKUP($D64,$D$17:$D$31,FX$17:FX$31))</f>
        <v>0</v>
      </c>
      <c r="FY64" s="242">
        <f>SUM(_xlfn.XLOOKUP($D64,$D$17:$D$31,$AD$17:$AD$31):_xlfn.XLOOKUP($D64,$D$17:$D$31,FY$17:FY$31))</f>
        <v>0</v>
      </c>
      <c r="FZ64" s="242">
        <f>SUM(_xlfn.XLOOKUP($D64,$D$17:$D$31,$AD$17:$AD$31):_xlfn.XLOOKUP($D64,$D$17:$D$31,FZ$17:FZ$31))</f>
        <v>0</v>
      </c>
      <c r="GA64" s="242">
        <f>SUM(_xlfn.XLOOKUP($D64,$D$17:$D$31,$AD$17:$AD$31):_xlfn.XLOOKUP($D64,$D$17:$D$31,GA$17:GA$31))</f>
        <v>0</v>
      </c>
      <c r="GB64" s="242">
        <f>SUM(_xlfn.XLOOKUP($D64,$D$17:$D$31,$AD$17:$AD$31):_xlfn.XLOOKUP($D64,$D$17:$D$31,GB$17:GB$31))</f>
        <v>0</v>
      </c>
      <c r="GC64" s="242">
        <f>SUM(_xlfn.XLOOKUP($D64,$D$17:$D$31,$AD$17:$AD$31):_xlfn.XLOOKUP($D64,$D$17:$D$31,GC$17:GC$31))</f>
        <v>0</v>
      </c>
      <c r="GD64" s="242">
        <f>SUM(_xlfn.XLOOKUP($D64,$D$17:$D$31,$AD$17:$AD$31):_xlfn.XLOOKUP($D64,$D$17:$D$31,GD$17:GD$31))</f>
        <v>0</v>
      </c>
      <c r="GE64" s="242">
        <f>SUM(_xlfn.XLOOKUP($D64,$D$17:$D$31,$AD$17:$AD$31):_xlfn.XLOOKUP($D64,$D$17:$D$31,GE$17:GE$31))</f>
        <v>0</v>
      </c>
      <c r="GF64" s="242">
        <f>SUM(_xlfn.XLOOKUP($D64,$D$17:$D$31,$AD$17:$AD$31):_xlfn.XLOOKUP($D64,$D$17:$D$31,GF$17:GF$31))</f>
        <v>0</v>
      </c>
      <c r="GG64" s="242">
        <f>SUM(_xlfn.XLOOKUP($D64,$D$17:$D$31,$AD$17:$AD$31):_xlfn.XLOOKUP($D64,$D$17:$D$31,GG$17:GG$31))</f>
        <v>0</v>
      </c>
      <c r="GH64" s="242">
        <f>SUM(_xlfn.XLOOKUP($D64,$D$17:$D$31,$AD$17:$AD$31):_xlfn.XLOOKUP($D64,$D$17:$D$31,GH$17:GH$31))</f>
        <v>0</v>
      </c>
      <c r="GI64" s="242">
        <f>SUM(_xlfn.XLOOKUP($D64,$D$17:$D$31,$AD$17:$AD$31):_xlfn.XLOOKUP($D64,$D$17:$D$31,GI$17:GI$31))</f>
        <v>0</v>
      </c>
      <c r="GJ64" s="242">
        <f>SUM(_xlfn.XLOOKUP($D64,$D$17:$D$31,$AD$17:$AD$31):_xlfn.XLOOKUP($D64,$D$17:$D$31,GJ$17:GJ$31))</f>
        <v>0</v>
      </c>
      <c r="GK64" s="242">
        <f>SUM(_xlfn.XLOOKUP($D64,$D$17:$D$31,$AD$17:$AD$31):_xlfn.XLOOKUP($D64,$D$17:$D$31,GK$17:GK$31))</f>
        <v>0</v>
      </c>
      <c r="GL64" s="242">
        <f>SUM(_xlfn.XLOOKUP($D64,$D$17:$D$31,$AD$17:$AD$31):_xlfn.XLOOKUP($D64,$D$17:$D$31,GL$17:GL$31))</f>
        <v>0</v>
      </c>
      <c r="GM64" s="242">
        <f>SUM(_xlfn.XLOOKUP($D64,$D$17:$D$31,$AD$17:$AD$31):_xlfn.XLOOKUP($D64,$D$17:$D$31,GM$17:GM$31))</f>
        <v>0</v>
      </c>
      <c r="GN64" s="242">
        <f>SUM(_xlfn.XLOOKUP($D64,$D$17:$D$31,$AD$17:$AD$31):_xlfn.XLOOKUP($D64,$D$17:$D$31,GN$17:GN$31))</f>
        <v>0</v>
      </c>
      <c r="GO64" s="242">
        <f>SUM(_xlfn.XLOOKUP($D64,$D$17:$D$31,$AD$17:$AD$31):_xlfn.XLOOKUP($D64,$D$17:$D$31,GO$17:GO$31))</f>
        <v>0</v>
      </c>
      <c r="GP64" s="242">
        <f>SUM(_xlfn.XLOOKUP($D64,$D$17:$D$31,$AD$17:$AD$31):_xlfn.XLOOKUP($D64,$D$17:$D$31,GP$17:GP$31))</f>
        <v>0</v>
      </c>
      <c r="GQ64" s="242">
        <f>SUM(_xlfn.XLOOKUP($D64,$D$17:$D$31,$AD$17:$AD$31):_xlfn.XLOOKUP($D64,$D$17:$D$31,GQ$17:GQ$31))</f>
        <v>0</v>
      </c>
      <c r="GR64" s="242">
        <f>SUM(_xlfn.XLOOKUP($D64,$D$17:$D$31,$AD$17:$AD$31):_xlfn.XLOOKUP($D64,$D$17:$D$31,GR$17:GR$31))</f>
        <v>0</v>
      </c>
      <c r="GS64" s="242">
        <f>SUM(_xlfn.XLOOKUP($D64,$D$17:$D$31,$AD$17:$AD$31):_xlfn.XLOOKUP($D64,$D$17:$D$31,GS$17:GS$31))</f>
        <v>0</v>
      </c>
      <c r="GT64" s="242">
        <f>SUM(_xlfn.XLOOKUP($D64,$D$17:$D$31,$AD$17:$AD$31):_xlfn.XLOOKUP($D64,$D$17:$D$31,GT$17:GT$31))</f>
        <v>0</v>
      </c>
      <c r="GU64" s="242">
        <f>SUM(_xlfn.XLOOKUP($D64,$D$17:$D$31,$AD$17:$AD$31):_xlfn.XLOOKUP($D64,$D$17:$D$31,GU$17:GU$31))</f>
        <v>0</v>
      </c>
      <c r="GV64" s="242">
        <f>SUM(_xlfn.XLOOKUP($D64,$D$17:$D$31,$AD$17:$AD$31):_xlfn.XLOOKUP($D64,$D$17:$D$31,GV$17:GV$31))</f>
        <v>0</v>
      </c>
      <c r="GW64" s="242">
        <f>SUM(_xlfn.XLOOKUP($D64,$D$17:$D$31,$AD$17:$AD$31):_xlfn.XLOOKUP($D64,$D$17:$D$31,GW$17:GW$31))</f>
        <v>0</v>
      </c>
      <c r="GX64" s="242">
        <f>SUM(_xlfn.XLOOKUP($D64,$D$17:$D$31,$AD$17:$AD$31):_xlfn.XLOOKUP($D64,$D$17:$D$31,GX$17:GX$31))</f>
        <v>0</v>
      </c>
      <c r="GY64" s="242">
        <f>SUM(_xlfn.XLOOKUP($D64,$D$17:$D$31,$AD$17:$AD$31):_xlfn.XLOOKUP($D64,$D$17:$D$31,GY$17:GY$31))</f>
        <v>0</v>
      </c>
      <c r="GZ64" s="242">
        <f>SUM(_xlfn.XLOOKUP($D64,$D$17:$D$31,$AD$17:$AD$31):_xlfn.XLOOKUP($D64,$D$17:$D$31,GZ$17:GZ$31))</f>
        <v>0</v>
      </c>
      <c r="HA64" s="242">
        <f>SUM(_xlfn.XLOOKUP($D64,$D$17:$D$31,$AD$17:$AD$31):_xlfn.XLOOKUP($D64,$D$17:$D$31,HA$17:HA$31))</f>
        <v>0</v>
      </c>
    </row>
    <row r="65" spans="3:209" x14ac:dyDescent="0.2">
      <c r="C65" s="262">
        <f t="shared" si="38"/>
        <v>7</v>
      </c>
      <c r="D65" s="21"/>
      <c r="N65" s="240">
        <f>SUM(_xlfn.XLOOKUP($D65,$D$17:$D$31,$N$17:$N$31):_xlfn.XLOOKUP($D65,$D$17:$D$31,N$17:N$31))</f>
        <v>0</v>
      </c>
      <c r="O65" s="240">
        <f>SUM(_xlfn.XLOOKUP($D65,$D$17:$D$31,$N$17:$N$31):_xlfn.XLOOKUP($D65,$D$17:$D$31,O$17:O$31))</f>
        <v>0</v>
      </c>
      <c r="P65" s="240">
        <f>SUM(_xlfn.XLOOKUP($D65,$D$17:$D$31,$N$17:$N$31):_xlfn.XLOOKUP($D65,$D$17:$D$31,P$17:P$31))</f>
        <v>0</v>
      </c>
      <c r="Q65" s="240">
        <f>SUM(_xlfn.XLOOKUP($D65,$D$17:$D$31,$N$17:$N$31):_xlfn.XLOOKUP($D65,$D$17:$D$31,Q$17:Q$31))</f>
        <v>0</v>
      </c>
      <c r="R65" s="240">
        <f>SUM(_xlfn.XLOOKUP($D65,$D$17:$D$31,$N$17:$N$31):_xlfn.XLOOKUP($D65,$D$17:$D$31,R$17:R$31))</f>
        <v>0</v>
      </c>
      <c r="S65" s="240">
        <f>SUM(_xlfn.XLOOKUP($D65,$D$17:$D$31,$N$17:$N$31):_xlfn.XLOOKUP($D65,$D$17:$D$31,S$17:S$31))</f>
        <v>0</v>
      </c>
      <c r="T65" s="240">
        <f>SUM(_xlfn.XLOOKUP($D65,$D$17:$D$31,$N$17:$N$31):_xlfn.XLOOKUP($D65,$D$17:$D$31,T$17:T$31))</f>
        <v>0</v>
      </c>
      <c r="U65" s="240">
        <f>SUM(_xlfn.XLOOKUP($D65,$D$17:$D$31,$N$17:$N$31):_xlfn.XLOOKUP($D65,$D$17:$D$31,U$17:U$31))</f>
        <v>0</v>
      </c>
      <c r="V65" s="240">
        <f>SUM(_xlfn.XLOOKUP($D65,$D$17:$D$31,$N$17:$N$31):_xlfn.XLOOKUP($D65,$D$17:$D$31,V$17:V$31))</f>
        <v>0</v>
      </c>
      <c r="W65" s="240">
        <f>SUM(_xlfn.XLOOKUP($D65,$D$17:$D$31,$N$17:$N$31):_xlfn.XLOOKUP($D65,$D$17:$D$31,W$17:W$31))</f>
        <v>0</v>
      </c>
      <c r="X65" s="240">
        <f>SUM(_xlfn.XLOOKUP($D65,$D$17:$D$31,$N$17:$N$31):_xlfn.XLOOKUP($D65,$D$17:$D$31,X$17:X$31))</f>
        <v>0</v>
      </c>
      <c r="Y65" s="240">
        <f>SUM(_xlfn.XLOOKUP($D65,$D$17:$D$31,$N$17:$N$31):_xlfn.XLOOKUP($D65,$D$17:$D$31,Y$17:Y$31))</f>
        <v>0</v>
      </c>
      <c r="Z65" s="240">
        <f>SUM(_xlfn.XLOOKUP($D65,$D$17:$D$31,$N$17:$N$31):_xlfn.XLOOKUP($D65,$D$17:$D$31,Z$17:Z$31))</f>
        <v>0</v>
      </c>
      <c r="AA65" s="240">
        <f>SUM(_xlfn.XLOOKUP($D65,$D$17:$D$31,$N$17:$N$31):_xlfn.XLOOKUP($D65,$D$17:$D$31,AA$17:AA$31))</f>
        <v>0</v>
      </c>
      <c r="AB65" s="240">
        <f>SUM(_xlfn.XLOOKUP($D65,$D$17:$D$31,$N$17:$N$31):_xlfn.XLOOKUP($D65,$D$17:$D$31,AB$17:AB$31))</f>
        <v>0</v>
      </c>
      <c r="AD65" s="242">
        <f>SUM(_xlfn.XLOOKUP($D65,$D$17:$D$31,$AD$17:$AD$31):_xlfn.XLOOKUP($D65,$D$17:$D$31,AD$17:AD$31))</f>
        <v>0</v>
      </c>
      <c r="AE65" s="242">
        <f>SUM(_xlfn.XLOOKUP($D65,$D$17:$D$31,$AD$17:$AD$31):_xlfn.XLOOKUP($D65,$D$17:$D$31,AE$17:AE$31))</f>
        <v>0</v>
      </c>
      <c r="AF65" s="242">
        <f>SUM(_xlfn.XLOOKUP($D65,$D$17:$D$31,$AD$17:$AD$31):_xlfn.XLOOKUP($D65,$D$17:$D$31,AF$17:AF$31))</f>
        <v>0</v>
      </c>
      <c r="AG65" s="242">
        <f>SUM(_xlfn.XLOOKUP($D65,$D$17:$D$31,$AD$17:$AD$31):_xlfn.XLOOKUP($D65,$D$17:$D$31,AG$17:AG$31))</f>
        <v>0</v>
      </c>
      <c r="AH65" s="242">
        <f>SUM(_xlfn.XLOOKUP($D65,$D$17:$D$31,$AD$17:$AD$31):_xlfn.XLOOKUP($D65,$D$17:$D$31,AH$17:AH$31))</f>
        <v>0</v>
      </c>
      <c r="AI65" s="242">
        <f>SUM(_xlfn.XLOOKUP($D65,$D$17:$D$31,$AD$17:$AD$31):_xlfn.XLOOKUP($D65,$D$17:$D$31,AI$17:AI$31))</f>
        <v>0</v>
      </c>
      <c r="AJ65" s="242">
        <f>SUM(_xlfn.XLOOKUP($D65,$D$17:$D$31,$AD$17:$AD$31):_xlfn.XLOOKUP($D65,$D$17:$D$31,AJ$17:AJ$31))</f>
        <v>0</v>
      </c>
      <c r="AK65" s="242">
        <f>SUM(_xlfn.XLOOKUP($D65,$D$17:$D$31,$AD$17:$AD$31):_xlfn.XLOOKUP($D65,$D$17:$D$31,AK$17:AK$31))</f>
        <v>0</v>
      </c>
      <c r="AL65" s="242">
        <f>SUM(_xlfn.XLOOKUP($D65,$D$17:$D$31,$AD$17:$AD$31):_xlfn.XLOOKUP($D65,$D$17:$D$31,AL$17:AL$31))</f>
        <v>0</v>
      </c>
      <c r="AM65" s="242">
        <f>SUM(_xlfn.XLOOKUP($D65,$D$17:$D$31,$AD$17:$AD$31):_xlfn.XLOOKUP($D65,$D$17:$D$31,AM$17:AM$31))</f>
        <v>0</v>
      </c>
      <c r="AN65" s="242">
        <f>SUM(_xlfn.XLOOKUP($D65,$D$17:$D$31,$AD$17:$AD$31):_xlfn.XLOOKUP($D65,$D$17:$D$31,AN$17:AN$31))</f>
        <v>0</v>
      </c>
      <c r="AO65" s="242">
        <f>SUM(_xlfn.XLOOKUP($D65,$D$17:$D$31,$AD$17:$AD$31):_xlfn.XLOOKUP($D65,$D$17:$D$31,AO$17:AO$31))</f>
        <v>0</v>
      </c>
      <c r="AP65" s="242">
        <f>SUM(_xlfn.XLOOKUP($D65,$D$17:$D$31,$AD$17:$AD$31):_xlfn.XLOOKUP($D65,$D$17:$D$31,AP$17:AP$31))</f>
        <v>0</v>
      </c>
      <c r="AQ65" s="242">
        <f>SUM(_xlfn.XLOOKUP($D65,$D$17:$D$31,$AD$17:$AD$31):_xlfn.XLOOKUP($D65,$D$17:$D$31,AQ$17:AQ$31))</f>
        <v>0</v>
      </c>
      <c r="AR65" s="242">
        <f>SUM(_xlfn.XLOOKUP($D65,$D$17:$D$31,$AD$17:$AD$31):_xlfn.XLOOKUP($D65,$D$17:$D$31,AR$17:AR$31))</f>
        <v>0</v>
      </c>
      <c r="AS65" s="242">
        <f>SUM(_xlfn.XLOOKUP($D65,$D$17:$D$31,$AD$17:$AD$31):_xlfn.XLOOKUP($D65,$D$17:$D$31,AS$17:AS$31))</f>
        <v>0</v>
      </c>
      <c r="AT65" s="242">
        <f>SUM(_xlfn.XLOOKUP($D65,$D$17:$D$31,$AD$17:$AD$31):_xlfn.XLOOKUP($D65,$D$17:$D$31,AT$17:AT$31))</f>
        <v>0</v>
      </c>
      <c r="AU65" s="242">
        <f>SUM(_xlfn.XLOOKUP($D65,$D$17:$D$31,$AD$17:$AD$31):_xlfn.XLOOKUP($D65,$D$17:$D$31,AU$17:AU$31))</f>
        <v>0</v>
      </c>
      <c r="AV65" s="242">
        <f>SUM(_xlfn.XLOOKUP($D65,$D$17:$D$31,$AD$17:$AD$31):_xlfn.XLOOKUP($D65,$D$17:$D$31,AV$17:AV$31))</f>
        <v>0</v>
      </c>
      <c r="AW65" s="242">
        <f>SUM(_xlfn.XLOOKUP($D65,$D$17:$D$31,$AD$17:$AD$31):_xlfn.XLOOKUP($D65,$D$17:$D$31,AW$17:AW$31))</f>
        <v>0</v>
      </c>
      <c r="AX65" s="242">
        <f>SUM(_xlfn.XLOOKUP($D65,$D$17:$D$31,$AD$17:$AD$31):_xlfn.XLOOKUP($D65,$D$17:$D$31,AX$17:AX$31))</f>
        <v>0</v>
      </c>
      <c r="AY65" s="242">
        <f>SUM(_xlfn.XLOOKUP($D65,$D$17:$D$31,$AD$17:$AD$31):_xlfn.XLOOKUP($D65,$D$17:$D$31,AY$17:AY$31))</f>
        <v>0</v>
      </c>
      <c r="AZ65" s="242">
        <f>SUM(_xlfn.XLOOKUP($D65,$D$17:$D$31,$AD$17:$AD$31):_xlfn.XLOOKUP($D65,$D$17:$D$31,AZ$17:AZ$31))</f>
        <v>0</v>
      </c>
      <c r="BA65" s="242">
        <f>SUM(_xlfn.XLOOKUP($D65,$D$17:$D$31,$AD$17:$AD$31):_xlfn.XLOOKUP($D65,$D$17:$D$31,BA$17:BA$31))</f>
        <v>0</v>
      </c>
      <c r="BB65" s="242">
        <f>SUM(_xlfn.XLOOKUP($D65,$D$17:$D$31,$AD$17:$AD$31):_xlfn.XLOOKUP($D65,$D$17:$D$31,BB$17:BB$31))</f>
        <v>0</v>
      </c>
      <c r="BC65" s="242">
        <f>SUM(_xlfn.XLOOKUP($D65,$D$17:$D$31,$AD$17:$AD$31):_xlfn.XLOOKUP($D65,$D$17:$D$31,BC$17:BC$31))</f>
        <v>0</v>
      </c>
      <c r="BD65" s="242">
        <f>SUM(_xlfn.XLOOKUP($D65,$D$17:$D$31,$AD$17:$AD$31):_xlfn.XLOOKUP($D65,$D$17:$D$31,BD$17:BD$31))</f>
        <v>0</v>
      </c>
      <c r="BE65" s="242">
        <f>SUM(_xlfn.XLOOKUP($D65,$D$17:$D$31,$AD$17:$AD$31):_xlfn.XLOOKUP($D65,$D$17:$D$31,BE$17:BE$31))</f>
        <v>0</v>
      </c>
      <c r="BF65" s="242">
        <f>SUM(_xlfn.XLOOKUP($D65,$D$17:$D$31,$AD$17:$AD$31):_xlfn.XLOOKUP($D65,$D$17:$D$31,BF$17:BF$31))</f>
        <v>0</v>
      </c>
      <c r="BG65" s="242">
        <f>SUM(_xlfn.XLOOKUP($D65,$D$17:$D$31,$AD$17:$AD$31):_xlfn.XLOOKUP($D65,$D$17:$D$31,BG$17:BG$31))</f>
        <v>0</v>
      </c>
      <c r="BH65" s="242">
        <f>SUM(_xlfn.XLOOKUP($D65,$D$17:$D$31,$AD$17:$AD$31):_xlfn.XLOOKUP($D65,$D$17:$D$31,BH$17:BH$31))</f>
        <v>0</v>
      </c>
      <c r="BI65" s="242">
        <f>SUM(_xlfn.XLOOKUP($D65,$D$17:$D$31,$AD$17:$AD$31):_xlfn.XLOOKUP($D65,$D$17:$D$31,BI$17:BI$31))</f>
        <v>0</v>
      </c>
      <c r="BJ65" s="242">
        <f>SUM(_xlfn.XLOOKUP($D65,$D$17:$D$31,$AD$17:$AD$31):_xlfn.XLOOKUP($D65,$D$17:$D$31,BJ$17:BJ$31))</f>
        <v>0</v>
      </c>
      <c r="BK65" s="242">
        <f>SUM(_xlfn.XLOOKUP($D65,$D$17:$D$31,$AD$17:$AD$31):_xlfn.XLOOKUP($D65,$D$17:$D$31,BK$17:BK$31))</f>
        <v>0</v>
      </c>
      <c r="BL65" s="242">
        <f>SUM(_xlfn.XLOOKUP($D65,$D$17:$D$31,$AD$17:$AD$31):_xlfn.XLOOKUP($D65,$D$17:$D$31,BL$17:BL$31))</f>
        <v>0</v>
      </c>
      <c r="BM65" s="242">
        <f>SUM(_xlfn.XLOOKUP($D65,$D$17:$D$31,$AD$17:$AD$31):_xlfn.XLOOKUP($D65,$D$17:$D$31,BM$17:BM$31))</f>
        <v>0</v>
      </c>
      <c r="BN65" s="242">
        <f>SUM(_xlfn.XLOOKUP($D65,$D$17:$D$31,$AD$17:$AD$31):_xlfn.XLOOKUP($D65,$D$17:$D$31,BN$17:BN$31))</f>
        <v>0</v>
      </c>
      <c r="BO65" s="242">
        <f>SUM(_xlfn.XLOOKUP($D65,$D$17:$D$31,$AD$17:$AD$31):_xlfn.XLOOKUP($D65,$D$17:$D$31,BO$17:BO$31))</f>
        <v>0</v>
      </c>
      <c r="BP65" s="242">
        <f>SUM(_xlfn.XLOOKUP($D65,$D$17:$D$31,$AD$17:$AD$31):_xlfn.XLOOKUP($D65,$D$17:$D$31,BP$17:BP$31))</f>
        <v>0</v>
      </c>
      <c r="BQ65" s="242">
        <f>SUM(_xlfn.XLOOKUP($D65,$D$17:$D$31,$AD$17:$AD$31):_xlfn.XLOOKUP($D65,$D$17:$D$31,BQ$17:BQ$31))</f>
        <v>0</v>
      </c>
      <c r="BR65" s="242">
        <f>SUM(_xlfn.XLOOKUP($D65,$D$17:$D$31,$AD$17:$AD$31):_xlfn.XLOOKUP($D65,$D$17:$D$31,BR$17:BR$31))</f>
        <v>0</v>
      </c>
      <c r="BS65" s="242">
        <f>SUM(_xlfn.XLOOKUP($D65,$D$17:$D$31,$AD$17:$AD$31):_xlfn.XLOOKUP($D65,$D$17:$D$31,BS$17:BS$31))</f>
        <v>0</v>
      </c>
      <c r="BT65" s="242">
        <f>SUM(_xlfn.XLOOKUP($D65,$D$17:$D$31,$AD$17:$AD$31):_xlfn.XLOOKUP($D65,$D$17:$D$31,BT$17:BT$31))</f>
        <v>0</v>
      </c>
      <c r="BU65" s="242">
        <f>SUM(_xlfn.XLOOKUP($D65,$D$17:$D$31,$AD$17:$AD$31):_xlfn.XLOOKUP($D65,$D$17:$D$31,BU$17:BU$31))</f>
        <v>0</v>
      </c>
      <c r="BV65" s="242">
        <f>SUM(_xlfn.XLOOKUP($D65,$D$17:$D$31,$AD$17:$AD$31):_xlfn.XLOOKUP($D65,$D$17:$D$31,BV$17:BV$31))</f>
        <v>0</v>
      </c>
      <c r="BW65" s="242">
        <f>SUM(_xlfn.XLOOKUP($D65,$D$17:$D$31,$AD$17:$AD$31):_xlfn.XLOOKUP($D65,$D$17:$D$31,BW$17:BW$31))</f>
        <v>0</v>
      </c>
      <c r="BX65" s="242">
        <f>SUM(_xlfn.XLOOKUP($D65,$D$17:$D$31,$AD$17:$AD$31):_xlfn.XLOOKUP($D65,$D$17:$D$31,BX$17:BX$31))</f>
        <v>0</v>
      </c>
      <c r="BY65" s="242">
        <f>SUM(_xlfn.XLOOKUP($D65,$D$17:$D$31,$AD$17:$AD$31):_xlfn.XLOOKUP($D65,$D$17:$D$31,BY$17:BY$31))</f>
        <v>0</v>
      </c>
      <c r="BZ65" s="242">
        <f>SUM(_xlfn.XLOOKUP($D65,$D$17:$D$31,$AD$17:$AD$31):_xlfn.XLOOKUP($D65,$D$17:$D$31,BZ$17:BZ$31))</f>
        <v>0</v>
      </c>
      <c r="CA65" s="242">
        <f>SUM(_xlfn.XLOOKUP($D65,$D$17:$D$31,$AD$17:$AD$31):_xlfn.XLOOKUP($D65,$D$17:$D$31,CA$17:CA$31))</f>
        <v>0</v>
      </c>
      <c r="CB65" s="242">
        <f>SUM(_xlfn.XLOOKUP($D65,$D$17:$D$31,$AD$17:$AD$31):_xlfn.XLOOKUP($D65,$D$17:$D$31,CB$17:CB$31))</f>
        <v>0</v>
      </c>
      <c r="CC65" s="242">
        <f>SUM(_xlfn.XLOOKUP($D65,$D$17:$D$31,$AD$17:$AD$31):_xlfn.XLOOKUP($D65,$D$17:$D$31,CC$17:CC$31))</f>
        <v>0</v>
      </c>
      <c r="CD65" s="242">
        <f>SUM(_xlfn.XLOOKUP($D65,$D$17:$D$31,$AD$17:$AD$31):_xlfn.XLOOKUP($D65,$D$17:$D$31,CD$17:CD$31))</f>
        <v>0</v>
      </c>
      <c r="CE65" s="242">
        <f>SUM(_xlfn.XLOOKUP($D65,$D$17:$D$31,$AD$17:$AD$31):_xlfn.XLOOKUP($D65,$D$17:$D$31,CE$17:CE$31))</f>
        <v>0</v>
      </c>
      <c r="CF65" s="242">
        <f>SUM(_xlfn.XLOOKUP($D65,$D$17:$D$31,$AD$17:$AD$31):_xlfn.XLOOKUP($D65,$D$17:$D$31,CF$17:CF$31))</f>
        <v>0</v>
      </c>
      <c r="CG65" s="242">
        <f>SUM(_xlfn.XLOOKUP($D65,$D$17:$D$31,$AD$17:$AD$31):_xlfn.XLOOKUP($D65,$D$17:$D$31,CG$17:CG$31))</f>
        <v>0</v>
      </c>
      <c r="CH65" s="242">
        <f>SUM(_xlfn.XLOOKUP($D65,$D$17:$D$31,$AD$17:$AD$31):_xlfn.XLOOKUP($D65,$D$17:$D$31,CH$17:CH$31))</f>
        <v>0</v>
      </c>
      <c r="CI65" s="242">
        <f>SUM(_xlfn.XLOOKUP($D65,$D$17:$D$31,$AD$17:$AD$31):_xlfn.XLOOKUP($D65,$D$17:$D$31,CI$17:CI$31))</f>
        <v>0</v>
      </c>
      <c r="CJ65" s="242">
        <f>SUM(_xlfn.XLOOKUP($D65,$D$17:$D$31,$AD$17:$AD$31):_xlfn.XLOOKUP($D65,$D$17:$D$31,CJ$17:CJ$31))</f>
        <v>0</v>
      </c>
      <c r="CK65" s="242">
        <f>SUM(_xlfn.XLOOKUP($D65,$D$17:$D$31,$AD$17:$AD$31):_xlfn.XLOOKUP($D65,$D$17:$D$31,CK$17:CK$31))</f>
        <v>0</v>
      </c>
      <c r="CL65" s="242">
        <f>SUM(_xlfn.XLOOKUP($D65,$D$17:$D$31,$AD$17:$AD$31):_xlfn.XLOOKUP($D65,$D$17:$D$31,CL$17:CL$31))</f>
        <v>0</v>
      </c>
      <c r="CM65" s="242">
        <f>SUM(_xlfn.XLOOKUP($D65,$D$17:$D$31,$AD$17:$AD$31):_xlfn.XLOOKUP($D65,$D$17:$D$31,CM$17:CM$31))</f>
        <v>0</v>
      </c>
      <c r="CN65" s="242">
        <f>SUM(_xlfn.XLOOKUP($D65,$D$17:$D$31,$AD$17:$AD$31):_xlfn.XLOOKUP($D65,$D$17:$D$31,CN$17:CN$31))</f>
        <v>0</v>
      </c>
      <c r="CO65" s="242">
        <f>SUM(_xlfn.XLOOKUP($D65,$D$17:$D$31,$AD$17:$AD$31):_xlfn.XLOOKUP($D65,$D$17:$D$31,CO$17:CO$31))</f>
        <v>0</v>
      </c>
      <c r="CP65" s="242">
        <f>SUM(_xlfn.XLOOKUP($D65,$D$17:$D$31,$AD$17:$AD$31):_xlfn.XLOOKUP($D65,$D$17:$D$31,CP$17:CP$31))</f>
        <v>0</v>
      </c>
      <c r="CQ65" s="242">
        <f>SUM(_xlfn.XLOOKUP($D65,$D$17:$D$31,$AD$17:$AD$31):_xlfn.XLOOKUP($D65,$D$17:$D$31,CQ$17:CQ$31))</f>
        <v>0</v>
      </c>
      <c r="CR65" s="242">
        <f>SUM(_xlfn.XLOOKUP($D65,$D$17:$D$31,$AD$17:$AD$31):_xlfn.XLOOKUP($D65,$D$17:$D$31,CR$17:CR$31))</f>
        <v>0</v>
      </c>
      <c r="CS65" s="242">
        <f>SUM(_xlfn.XLOOKUP($D65,$D$17:$D$31,$AD$17:$AD$31):_xlfn.XLOOKUP($D65,$D$17:$D$31,CS$17:CS$31))</f>
        <v>0</v>
      </c>
      <c r="CT65" s="242">
        <f>SUM(_xlfn.XLOOKUP($D65,$D$17:$D$31,$AD$17:$AD$31):_xlfn.XLOOKUP($D65,$D$17:$D$31,CT$17:CT$31))</f>
        <v>0</v>
      </c>
      <c r="CU65" s="242">
        <f>SUM(_xlfn.XLOOKUP($D65,$D$17:$D$31,$AD$17:$AD$31):_xlfn.XLOOKUP($D65,$D$17:$D$31,CU$17:CU$31))</f>
        <v>0</v>
      </c>
      <c r="CV65" s="242">
        <f>SUM(_xlfn.XLOOKUP($D65,$D$17:$D$31,$AD$17:$AD$31):_xlfn.XLOOKUP($D65,$D$17:$D$31,CV$17:CV$31))</f>
        <v>0</v>
      </c>
      <c r="CW65" s="242">
        <f>SUM(_xlfn.XLOOKUP($D65,$D$17:$D$31,$AD$17:$AD$31):_xlfn.XLOOKUP($D65,$D$17:$D$31,CW$17:CW$31))</f>
        <v>0</v>
      </c>
      <c r="CX65" s="242">
        <f>SUM(_xlfn.XLOOKUP($D65,$D$17:$D$31,$AD$17:$AD$31):_xlfn.XLOOKUP($D65,$D$17:$D$31,CX$17:CX$31))</f>
        <v>0</v>
      </c>
      <c r="CY65" s="242">
        <f>SUM(_xlfn.XLOOKUP($D65,$D$17:$D$31,$AD$17:$AD$31):_xlfn.XLOOKUP($D65,$D$17:$D$31,CY$17:CY$31))</f>
        <v>0</v>
      </c>
      <c r="CZ65" s="242">
        <f>SUM(_xlfn.XLOOKUP($D65,$D$17:$D$31,$AD$17:$AD$31):_xlfn.XLOOKUP($D65,$D$17:$D$31,CZ$17:CZ$31))</f>
        <v>0</v>
      </c>
      <c r="DA65" s="242">
        <f>SUM(_xlfn.XLOOKUP($D65,$D$17:$D$31,$AD$17:$AD$31):_xlfn.XLOOKUP($D65,$D$17:$D$31,DA$17:DA$31))</f>
        <v>0</v>
      </c>
      <c r="DB65" s="242">
        <f>SUM(_xlfn.XLOOKUP($D65,$D$17:$D$31,$AD$17:$AD$31):_xlfn.XLOOKUP($D65,$D$17:$D$31,DB$17:DB$31))</f>
        <v>0</v>
      </c>
      <c r="DC65" s="242">
        <f>SUM(_xlfn.XLOOKUP($D65,$D$17:$D$31,$AD$17:$AD$31):_xlfn.XLOOKUP($D65,$D$17:$D$31,DC$17:DC$31))</f>
        <v>0</v>
      </c>
      <c r="DD65" s="242">
        <f>SUM(_xlfn.XLOOKUP($D65,$D$17:$D$31,$AD$17:$AD$31):_xlfn.XLOOKUP($D65,$D$17:$D$31,DD$17:DD$31))</f>
        <v>0</v>
      </c>
      <c r="DE65" s="242">
        <f>SUM(_xlfn.XLOOKUP($D65,$D$17:$D$31,$AD$17:$AD$31):_xlfn.XLOOKUP($D65,$D$17:$D$31,DE$17:DE$31))</f>
        <v>0</v>
      </c>
      <c r="DF65" s="242">
        <f>SUM(_xlfn.XLOOKUP($D65,$D$17:$D$31,$AD$17:$AD$31):_xlfn.XLOOKUP($D65,$D$17:$D$31,DF$17:DF$31))</f>
        <v>0</v>
      </c>
      <c r="DG65" s="242">
        <f>SUM(_xlfn.XLOOKUP($D65,$D$17:$D$31,$AD$17:$AD$31):_xlfn.XLOOKUP($D65,$D$17:$D$31,DG$17:DG$31))</f>
        <v>0</v>
      </c>
      <c r="DH65" s="242">
        <f>SUM(_xlfn.XLOOKUP($D65,$D$17:$D$31,$AD$17:$AD$31):_xlfn.XLOOKUP($D65,$D$17:$D$31,DH$17:DH$31))</f>
        <v>0</v>
      </c>
      <c r="DI65" s="242">
        <f>SUM(_xlfn.XLOOKUP($D65,$D$17:$D$31,$AD$17:$AD$31):_xlfn.XLOOKUP($D65,$D$17:$D$31,DI$17:DI$31))</f>
        <v>0</v>
      </c>
      <c r="DJ65" s="242">
        <f>SUM(_xlfn.XLOOKUP($D65,$D$17:$D$31,$AD$17:$AD$31):_xlfn.XLOOKUP($D65,$D$17:$D$31,DJ$17:DJ$31))</f>
        <v>0</v>
      </c>
      <c r="DK65" s="242">
        <f>SUM(_xlfn.XLOOKUP($D65,$D$17:$D$31,$AD$17:$AD$31):_xlfn.XLOOKUP($D65,$D$17:$D$31,DK$17:DK$31))</f>
        <v>0</v>
      </c>
      <c r="DL65" s="242">
        <f>SUM(_xlfn.XLOOKUP($D65,$D$17:$D$31,$AD$17:$AD$31):_xlfn.XLOOKUP($D65,$D$17:$D$31,DL$17:DL$31))</f>
        <v>0</v>
      </c>
      <c r="DM65" s="242">
        <f>SUM(_xlfn.XLOOKUP($D65,$D$17:$D$31,$AD$17:$AD$31):_xlfn.XLOOKUP($D65,$D$17:$D$31,DM$17:DM$31))</f>
        <v>0</v>
      </c>
      <c r="DN65" s="242">
        <f>SUM(_xlfn.XLOOKUP($D65,$D$17:$D$31,$AD$17:$AD$31):_xlfn.XLOOKUP($D65,$D$17:$D$31,DN$17:DN$31))</f>
        <v>0</v>
      </c>
      <c r="DO65" s="242">
        <f>SUM(_xlfn.XLOOKUP($D65,$D$17:$D$31,$AD$17:$AD$31):_xlfn.XLOOKUP($D65,$D$17:$D$31,DO$17:DO$31))</f>
        <v>0</v>
      </c>
      <c r="DP65" s="242">
        <f>SUM(_xlfn.XLOOKUP($D65,$D$17:$D$31,$AD$17:$AD$31):_xlfn.XLOOKUP($D65,$D$17:$D$31,DP$17:DP$31))</f>
        <v>0</v>
      </c>
      <c r="DQ65" s="242">
        <f>SUM(_xlfn.XLOOKUP($D65,$D$17:$D$31,$AD$17:$AD$31):_xlfn.XLOOKUP($D65,$D$17:$D$31,DQ$17:DQ$31))</f>
        <v>0</v>
      </c>
      <c r="DR65" s="242">
        <f>SUM(_xlfn.XLOOKUP($D65,$D$17:$D$31,$AD$17:$AD$31):_xlfn.XLOOKUP($D65,$D$17:$D$31,DR$17:DR$31))</f>
        <v>0</v>
      </c>
      <c r="DS65" s="242">
        <f>SUM(_xlfn.XLOOKUP($D65,$D$17:$D$31,$AD$17:$AD$31):_xlfn.XLOOKUP($D65,$D$17:$D$31,DS$17:DS$31))</f>
        <v>0</v>
      </c>
      <c r="DT65" s="242">
        <f>SUM(_xlfn.XLOOKUP($D65,$D$17:$D$31,$AD$17:$AD$31):_xlfn.XLOOKUP($D65,$D$17:$D$31,DT$17:DT$31))</f>
        <v>0</v>
      </c>
      <c r="DU65" s="242">
        <f>SUM(_xlfn.XLOOKUP($D65,$D$17:$D$31,$AD$17:$AD$31):_xlfn.XLOOKUP($D65,$D$17:$D$31,DU$17:DU$31))</f>
        <v>0</v>
      </c>
      <c r="DV65" s="242">
        <f>SUM(_xlfn.XLOOKUP($D65,$D$17:$D$31,$AD$17:$AD$31):_xlfn.XLOOKUP($D65,$D$17:$D$31,DV$17:DV$31))</f>
        <v>0</v>
      </c>
      <c r="DW65" s="242">
        <f>SUM(_xlfn.XLOOKUP($D65,$D$17:$D$31,$AD$17:$AD$31):_xlfn.XLOOKUP($D65,$D$17:$D$31,DW$17:DW$31))</f>
        <v>0</v>
      </c>
      <c r="DX65" s="242">
        <f>SUM(_xlfn.XLOOKUP($D65,$D$17:$D$31,$AD$17:$AD$31):_xlfn.XLOOKUP($D65,$D$17:$D$31,DX$17:DX$31))</f>
        <v>0</v>
      </c>
      <c r="DY65" s="242">
        <f>SUM(_xlfn.XLOOKUP($D65,$D$17:$D$31,$AD$17:$AD$31):_xlfn.XLOOKUP($D65,$D$17:$D$31,DY$17:DY$31))</f>
        <v>0</v>
      </c>
      <c r="DZ65" s="242">
        <f>SUM(_xlfn.XLOOKUP($D65,$D$17:$D$31,$AD$17:$AD$31):_xlfn.XLOOKUP($D65,$D$17:$D$31,DZ$17:DZ$31))</f>
        <v>0</v>
      </c>
      <c r="EA65" s="242">
        <f>SUM(_xlfn.XLOOKUP($D65,$D$17:$D$31,$AD$17:$AD$31):_xlfn.XLOOKUP($D65,$D$17:$D$31,EA$17:EA$31))</f>
        <v>0</v>
      </c>
      <c r="EB65" s="242">
        <f>SUM(_xlfn.XLOOKUP($D65,$D$17:$D$31,$AD$17:$AD$31):_xlfn.XLOOKUP($D65,$D$17:$D$31,EB$17:EB$31))</f>
        <v>0</v>
      </c>
      <c r="EC65" s="242">
        <f>SUM(_xlfn.XLOOKUP($D65,$D$17:$D$31,$AD$17:$AD$31):_xlfn.XLOOKUP($D65,$D$17:$D$31,EC$17:EC$31))</f>
        <v>0</v>
      </c>
      <c r="ED65" s="242">
        <f>SUM(_xlfn.XLOOKUP($D65,$D$17:$D$31,$AD$17:$AD$31):_xlfn.XLOOKUP($D65,$D$17:$D$31,ED$17:ED$31))</f>
        <v>0</v>
      </c>
      <c r="EE65" s="242">
        <f>SUM(_xlfn.XLOOKUP($D65,$D$17:$D$31,$AD$17:$AD$31):_xlfn.XLOOKUP($D65,$D$17:$D$31,EE$17:EE$31))</f>
        <v>0</v>
      </c>
      <c r="EF65" s="242">
        <f>SUM(_xlfn.XLOOKUP($D65,$D$17:$D$31,$AD$17:$AD$31):_xlfn.XLOOKUP($D65,$D$17:$D$31,EF$17:EF$31))</f>
        <v>0</v>
      </c>
      <c r="EG65" s="242">
        <f>SUM(_xlfn.XLOOKUP($D65,$D$17:$D$31,$AD$17:$AD$31):_xlfn.XLOOKUP($D65,$D$17:$D$31,EG$17:EG$31))</f>
        <v>0</v>
      </c>
      <c r="EH65" s="242">
        <f>SUM(_xlfn.XLOOKUP($D65,$D$17:$D$31,$AD$17:$AD$31):_xlfn.XLOOKUP($D65,$D$17:$D$31,EH$17:EH$31))</f>
        <v>0</v>
      </c>
      <c r="EI65" s="242">
        <f>SUM(_xlfn.XLOOKUP($D65,$D$17:$D$31,$AD$17:$AD$31):_xlfn.XLOOKUP($D65,$D$17:$D$31,EI$17:EI$31))</f>
        <v>0</v>
      </c>
      <c r="EJ65" s="242">
        <f>SUM(_xlfn.XLOOKUP($D65,$D$17:$D$31,$AD$17:$AD$31):_xlfn.XLOOKUP($D65,$D$17:$D$31,EJ$17:EJ$31))</f>
        <v>0</v>
      </c>
      <c r="EK65" s="242">
        <f>SUM(_xlfn.XLOOKUP($D65,$D$17:$D$31,$AD$17:$AD$31):_xlfn.XLOOKUP($D65,$D$17:$D$31,EK$17:EK$31))</f>
        <v>0</v>
      </c>
      <c r="EL65" s="242">
        <f>SUM(_xlfn.XLOOKUP($D65,$D$17:$D$31,$AD$17:$AD$31):_xlfn.XLOOKUP($D65,$D$17:$D$31,EL$17:EL$31))</f>
        <v>0</v>
      </c>
      <c r="EM65" s="242">
        <f>SUM(_xlfn.XLOOKUP($D65,$D$17:$D$31,$AD$17:$AD$31):_xlfn.XLOOKUP($D65,$D$17:$D$31,EM$17:EM$31))</f>
        <v>0</v>
      </c>
      <c r="EN65" s="242">
        <f>SUM(_xlfn.XLOOKUP($D65,$D$17:$D$31,$AD$17:$AD$31):_xlfn.XLOOKUP($D65,$D$17:$D$31,EN$17:EN$31))</f>
        <v>0</v>
      </c>
      <c r="EO65" s="242">
        <f>SUM(_xlfn.XLOOKUP($D65,$D$17:$D$31,$AD$17:$AD$31):_xlfn.XLOOKUP($D65,$D$17:$D$31,EO$17:EO$31))</f>
        <v>0</v>
      </c>
      <c r="EP65" s="242">
        <f>SUM(_xlfn.XLOOKUP($D65,$D$17:$D$31,$AD$17:$AD$31):_xlfn.XLOOKUP($D65,$D$17:$D$31,EP$17:EP$31))</f>
        <v>0</v>
      </c>
      <c r="EQ65" s="242">
        <f>SUM(_xlfn.XLOOKUP($D65,$D$17:$D$31,$AD$17:$AD$31):_xlfn.XLOOKUP($D65,$D$17:$D$31,EQ$17:EQ$31))</f>
        <v>0</v>
      </c>
      <c r="ER65" s="242">
        <f>SUM(_xlfn.XLOOKUP($D65,$D$17:$D$31,$AD$17:$AD$31):_xlfn.XLOOKUP($D65,$D$17:$D$31,ER$17:ER$31))</f>
        <v>0</v>
      </c>
      <c r="ES65" s="242">
        <f>SUM(_xlfn.XLOOKUP($D65,$D$17:$D$31,$AD$17:$AD$31):_xlfn.XLOOKUP($D65,$D$17:$D$31,ES$17:ES$31))</f>
        <v>0</v>
      </c>
      <c r="ET65" s="242">
        <f>SUM(_xlfn.XLOOKUP($D65,$D$17:$D$31,$AD$17:$AD$31):_xlfn.XLOOKUP($D65,$D$17:$D$31,ET$17:ET$31))</f>
        <v>0</v>
      </c>
      <c r="EU65" s="242">
        <f>SUM(_xlfn.XLOOKUP($D65,$D$17:$D$31,$AD$17:$AD$31):_xlfn.XLOOKUP($D65,$D$17:$D$31,EU$17:EU$31))</f>
        <v>0</v>
      </c>
      <c r="EV65" s="242">
        <f>SUM(_xlfn.XLOOKUP($D65,$D$17:$D$31,$AD$17:$AD$31):_xlfn.XLOOKUP($D65,$D$17:$D$31,EV$17:EV$31))</f>
        <v>0</v>
      </c>
      <c r="EW65" s="242">
        <f>SUM(_xlfn.XLOOKUP($D65,$D$17:$D$31,$AD$17:$AD$31):_xlfn.XLOOKUP($D65,$D$17:$D$31,EW$17:EW$31))</f>
        <v>0</v>
      </c>
      <c r="EX65" s="242">
        <f>SUM(_xlfn.XLOOKUP($D65,$D$17:$D$31,$AD$17:$AD$31):_xlfn.XLOOKUP($D65,$D$17:$D$31,EX$17:EX$31))</f>
        <v>0</v>
      </c>
      <c r="EY65" s="242">
        <f>SUM(_xlfn.XLOOKUP($D65,$D$17:$D$31,$AD$17:$AD$31):_xlfn.XLOOKUP($D65,$D$17:$D$31,EY$17:EY$31))</f>
        <v>0</v>
      </c>
      <c r="EZ65" s="242">
        <f>SUM(_xlfn.XLOOKUP($D65,$D$17:$D$31,$AD$17:$AD$31):_xlfn.XLOOKUP($D65,$D$17:$D$31,EZ$17:EZ$31))</f>
        <v>0</v>
      </c>
      <c r="FA65" s="242">
        <f>SUM(_xlfn.XLOOKUP($D65,$D$17:$D$31,$AD$17:$AD$31):_xlfn.XLOOKUP($D65,$D$17:$D$31,FA$17:FA$31))</f>
        <v>0</v>
      </c>
      <c r="FB65" s="242">
        <f>SUM(_xlfn.XLOOKUP($D65,$D$17:$D$31,$AD$17:$AD$31):_xlfn.XLOOKUP($D65,$D$17:$D$31,FB$17:FB$31))</f>
        <v>0</v>
      </c>
      <c r="FC65" s="242">
        <f>SUM(_xlfn.XLOOKUP($D65,$D$17:$D$31,$AD$17:$AD$31):_xlfn.XLOOKUP($D65,$D$17:$D$31,FC$17:FC$31))</f>
        <v>0</v>
      </c>
      <c r="FD65" s="242">
        <f>SUM(_xlfn.XLOOKUP($D65,$D$17:$D$31,$AD$17:$AD$31):_xlfn.XLOOKUP($D65,$D$17:$D$31,FD$17:FD$31))</f>
        <v>0</v>
      </c>
      <c r="FE65" s="242">
        <f>SUM(_xlfn.XLOOKUP($D65,$D$17:$D$31,$AD$17:$AD$31):_xlfn.XLOOKUP($D65,$D$17:$D$31,FE$17:FE$31))</f>
        <v>0</v>
      </c>
      <c r="FF65" s="242">
        <f>SUM(_xlfn.XLOOKUP($D65,$D$17:$D$31,$AD$17:$AD$31):_xlfn.XLOOKUP($D65,$D$17:$D$31,FF$17:FF$31))</f>
        <v>0</v>
      </c>
      <c r="FG65" s="242">
        <f>SUM(_xlfn.XLOOKUP($D65,$D$17:$D$31,$AD$17:$AD$31):_xlfn.XLOOKUP($D65,$D$17:$D$31,FG$17:FG$31))</f>
        <v>0</v>
      </c>
      <c r="FH65" s="242">
        <f>SUM(_xlfn.XLOOKUP($D65,$D$17:$D$31,$AD$17:$AD$31):_xlfn.XLOOKUP($D65,$D$17:$D$31,FH$17:FH$31))</f>
        <v>0</v>
      </c>
      <c r="FI65" s="242">
        <f>SUM(_xlfn.XLOOKUP($D65,$D$17:$D$31,$AD$17:$AD$31):_xlfn.XLOOKUP($D65,$D$17:$D$31,FI$17:FI$31))</f>
        <v>0</v>
      </c>
      <c r="FJ65" s="242">
        <f>SUM(_xlfn.XLOOKUP($D65,$D$17:$D$31,$AD$17:$AD$31):_xlfn.XLOOKUP($D65,$D$17:$D$31,FJ$17:FJ$31))</f>
        <v>0</v>
      </c>
      <c r="FK65" s="242">
        <f>SUM(_xlfn.XLOOKUP($D65,$D$17:$D$31,$AD$17:$AD$31):_xlfn.XLOOKUP($D65,$D$17:$D$31,FK$17:FK$31))</f>
        <v>0</v>
      </c>
      <c r="FL65" s="242">
        <f>SUM(_xlfn.XLOOKUP($D65,$D$17:$D$31,$AD$17:$AD$31):_xlfn.XLOOKUP($D65,$D$17:$D$31,FL$17:FL$31))</f>
        <v>0</v>
      </c>
      <c r="FM65" s="242">
        <f>SUM(_xlfn.XLOOKUP($D65,$D$17:$D$31,$AD$17:$AD$31):_xlfn.XLOOKUP($D65,$D$17:$D$31,FM$17:FM$31))</f>
        <v>0</v>
      </c>
      <c r="FN65" s="242">
        <f>SUM(_xlfn.XLOOKUP($D65,$D$17:$D$31,$AD$17:$AD$31):_xlfn.XLOOKUP($D65,$D$17:$D$31,FN$17:FN$31))</f>
        <v>0</v>
      </c>
      <c r="FO65" s="242">
        <f>SUM(_xlfn.XLOOKUP($D65,$D$17:$D$31,$AD$17:$AD$31):_xlfn.XLOOKUP($D65,$D$17:$D$31,FO$17:FO$31))</f>
        <v>0</v>
      </c>
      <c r="FP65" s="242">
        <f>SUM(_xlfn.XLOOKUP($D65,$D$17:$D$31,$AD$17:$AD$31):_xlfn.XLOOKUP($D65,$D$17:$D$31,FP$17:FP$31))</f>
        <v>0</v>
      </c>
      <c r="FQ65" s="242">
        <f>SUM(_xlfn.XLOOKUP($D65,$D$17:$D$31,$AD$17:$AD$31):_xlfn.XLOOKUP($D65,$D$17:$D$31,FQ$17:FQ$31))</f>
        <v>0</v>
      </c>
      <c r="FR65" s="242">
        <f>SUM(_xlfn.XLOOKUP($D65,$D$17:$D$31,$AD$17:$AD$31):_xlfn.XLOOKUP($D65,$D$17:$D$31,FR$17:FR$31))</f>
        <v>0</v>
      </c>
      <c r="FS65" s="242">
        <f>SUM(_xlfn.XLOOKUP($D65,$D$17:$D$31,$AD$17:$AD$31):_xlfn.XLOOKUP($D65,$D$17:$D$31,FS$17:FS$31))</f>
        <v>0</v>
      </c>
      <c r="FT65" s="242">
        <f>SUM(_xlfn.XLOOKUP($D65,$D$17:$D$31,$AD$17:$AD$31):_xlfn.XLOOKUP($D65,$D$17:$D$31,FT$17:FT$31))</f>
        <v>0</v>
      </c>
      <c r="FU65" s="242">
        <f>SUM(_xlfn.XLOOKUP($D65,$D$17:$D$31,$AD$17:$AD$31):_xlfn.XLOOKUP($D65,$D$17:$D$31,FU$17:FU$31))</f>
        <v>0</v>
      </c>
      <c r="FV65" s="242">
        <f>SUM(_xlfn.XLOOKUP($D65,$D$17:$D$31,$AD$17:$AD$31):_xlfn.XLOOKUP($D65,$D$17:$D$31,FV$17:FV$31))</f>
        <v>0</v>
      </c>
      <c r="FW65" s="242">
        <f>SUM(_xlfn.XLOOKUP($D65,$D$17:$D$31,$AD$17:$AD$31):_xlfn.XLOOKUP($D65,$D$17:$D$31,FW$17:FW$31))</f>
        <v>0</v>
      </c>
      <c r="FX65" s="242">
        <f>SUM(_xlfn.XLOOKUP($D65,$D$17:$D$31,$AD$17:$AD$31):_xlfn.XLOOKUP($D65,$D$17:$D$31,FX$17:FX$31))</f>
        <v>0</v>
      </c>
      <c r="FY65" s="242">
        <f>SUM(_xlfn.XLOOKUP($D65,$D$17:$D$31,$AD$17:$AD$31):_xlfn.XLOOKUP($D65,$D$17:$D$31,FY$17:FY$31))</f>
        <v>0</v>
      </c>
      <c r="FZ65" s="242">
        <f>SUM(_xlfn.XLOOKUP($D65,$D$17:$D$31,$AD$17:$AD$31):_xlfn.XLOOKUP($D65,$D$17:$D$31,FZ$17:FZ$31))</f>
        <v>0</v>
      </c>
      <c r="GA65" s="242">
        <f>SUM(_xlfn.XLOOKUP($D65,$D$17:$D$31,$AD$17:$AD$31):_xlfn.XLOOKUP($D65,$D$17:$D$31,GA$17:GA$31))</f>
        <v>0</v>
      </c>
      <c r="GB65" s="242">
        <f>SUM(_xlfn.XLOOKUP($D65,$D$17:$D$31,$AD$17:$AD$31):_xlfn.XLOOKUP($D65,$D$17:$D$31,GB$17:GB$31))</f>
        <v>0</v>
      </c>
      <c r="GC65" s="242">
        <f>SUM(_xlfn.XLOOKUP($D65,$D$17:$D$31,$AD$17:$AD$31):_xlfn.XLOOKUP($D65,$D$17:$D$31,GC$17:GC$31))</f>
        <v>0</v>
      </c>
      <c r="GD65" s="242">
        <f>SUM(_xlfn.XLOOKUP($D65,$D$17:$D$31,$AD$17:$AD$31):_xlfn.XLOOKUP($D65,$D$17:$D$31,GD$17:GD$31))</f>
        <v>0</v>
      </c>
      <c r="GE65" s="242">
        <f>SUM(_xlfn.XLOOKUP($D65,$D$17:$D$31,$AD$17:$AD$31):_xlfn.XLOOKUP($D65,$D$17:$D$31,GE$17:GE$31))</f>
        <v>0</v>
      </c>
      <c r="GF65" s="242">
        <f>SUM(_xlfn.XLOOKUP($D65,$D$17:$D$31,$AD$17:$AD$31):_xlfn.XLOOKUP($D65,$D$17:$D$31,GF$17:GF$31))</f>
        <v>0</v>
      </c>
      <c r="GG65" s="242">
        <f>SUM(_xlfn.XLOOKUP($D65,$D$17:$D$31,$AD$17:$AD$31):_xlfn.XLOOKUP($D65,$D$17:$D$31,GG$17:GG$31))</f>
        <v>0</v>
      </c>
      <c r="GH65" s="242">
        <f>SUM(_xlfn.XLOOKUP($D65,$D$17:$D$31,$AD$17:$AD$31):_xlfn.XLOOKUP($D65,$D$17:$D$31,GH$17:GH$31))</f>
        <v>0</v>
      </c>
      <c r="GI65" s="242">
        <f>SUM(_xlfn.XLOOKUP($D65,$D$17:$D$31,$AD$17:$AD$31):_xlfn.XLOOKUP($D65,$D$17:$D$31,GI$17:GI$31))</f>
        <v>0</v>
      </c>
      <c r="GJ65" s="242">
        <f>SUM(_xlfn.XLOOKUP($D65,$D$17:$D$31,$AD$17:$AD$31):_xlfn.XLOOKUP($D65,$D$17:$D$31,GJ$17:GJ$31))</f>
        <v>0</v>
      </c>
      <c r="GK65" s="242">
        <f>SUM(_xlfn.XLOOKUP($D65,$D$17:$D$31,$AD$17:$AD$31):_xlfn.XLOOKUP($D65,$D$17:$D$31,GK$17:GK$31))</f>
        <v>0</v>
      </c>
      <c r="GL65" s="242">
        <f>SUM(_xlfn.XLOOKUP($D65,$D$17:$D$31,$AD$17:$AD$31):_xlfn.XLOOKUP($D65,$D$17:$D$31,GL$17:GL$31))</f>
        <v>0</v>
      </c>
      <c r="GM65" s="242">
        <f>SUM(_xlfn.XLOOKUP($D65,$D$17:$D$31,$AD$17:$AD$31):_xlfn.XLOOKUP($D65,$D$17:$D$31,GM$17:GM$31))</f>
        <v>0</v>
      </c>
      <c r="GN65" s="242">
        <f>SUM(_xlfn.XLOOKUP($D65,$D$17:$D$31,$AD$17:$AD$31):_xlfn.XLOOKUP($D65,$D$17:$D$31,GN$17:GN$31))</f>
        <v>0</v>
      </c>
      <c r="GO65" s="242">
        <f>SUM(_xlfn.XLOOKUP($D65,$D$17:$D$31,$AD$17:$AD$31):_xlfn.XLOOKUP($D65,$D$17:$D$31,GO$17:GO$31))</f>
        <v>0</v>
      </c>
      <c r="GP65" s="242">
        <f>SUM(_xlfn.XLOOKUP($D65,$D$17:$D$31,$AD$17:$AD$31):_xlfn.XLOOKUP($D65,$D$17:$D$31,GP$17:GP$31))</f>
        <v>0</v>
      </c>
      <c r="GQ65" s="242">
        <f>SUM(_xlfn.XLOOKUP($D65,$D$17:$D$31,$AD$17:$AD$31):_xlfn.XLOOKUP($D65,$D$17:$D$31,GQ$17:GQ$31))</f>
        <v>0</v>
      </c>
      <c r="GR65" s="242">
        <f>SUM(_xlfn.XLOOKUP($D65,$D$17:$D$31,$AD$17:$AD$31):_xlfn.XLOOKUP($D65,$D$17:$D$31,GR$17:GR$31))</f>
        <v>0</v>
      </c>
      <c r="GS65" s="242">
        <f>SUM(_xlfn.XLOOKUP($D65,$D$17:$D$31,$AD$17:$AD$31):_xlfn.XLOOKUP($D65,$D$17:$D$31,GS$17:GS$31))</f>
        <v>0</v>
      </c>
      <c r="GT65" s="242">
        <f>SUM(_xlfn.XLOOKUP($D65,$D$17:$D$31,$AD$17:$AD$31):_xlfn.XLOOKUP($D65,$D$17:$D$31,GT$17:GT$31))</f>
        <v>0</v>
      </c>
      <c r="GU65" s="242">
        <f>SUM(_xlfn.XLOOKUP($D65,$D$17:$D$31,$AD$17:$AD$31):_xlfn.XLOOKUP($D65,$D$17:$D$31,GU$17:GU$31))</f>
        <v>0</v>
      </c>
      <c r="GV65" s="242">
        <f>SUM(_xlfn.XLOOKUP($D65,$D$17:$D$31,$AD$17:$AD$31):_xlfn.XLOOKUP($D65,$D$17:$D$31,GV$17:GV$31))</f>
        <v>0</v>
      </c>
      <c r="GW65" s="242">
        <f>SUM(_xlfn.XLOOKUP($D65,$D$17:$D$31,$AD$17:$AD$31):_xlfn.XLOOKUP($D65,$D$17:$D$31,GW$17:GW$31))</f>
        <v>0</v>
      </c>
      <c r="GX65" s="242">
        <f>SUM(_xlfn.XLOOKUP($D65,$D$17:$D$31,$AD$17:$AD$31):_xlfn.XLOOKUP($D65,$D$17:$D$31,GX$17:GX$31))</f>
        <v>0</v>
      </c>
      <c r="GY65" s="242">
        <f>SUM(_xlfn.XLOOKUP($D65,$D$17:$D$31,$AD$17:$AD$31):_xlfn.XLOOKUP($D65,$D$17:$D$31,GY$17:GY$31))</f>
        <v>0</v>
      </c>
      <c r="GZ65" s="242">
        <f>SUM(_xlfn.XLOOKUP($D65,$D$17:$D$31,$AD$17:$AD$31):_xlfn.XLOOKUP($D65,$D$17:$D$31,GZ$17:GZ$31))</f>
        <v>0</v>
      </c>
      <c r="HA65" s="242">
        <f>SUM(_xlfn.XLOOKUP($D65,$D$17:$D$31,$AD$17:$AD$31):_xlfn.XLOOKUP($D65,$D$17:$D$31,HA$17:HA$31))</f>
        <v>0</v>
      </c>
    </row>
    <row r="66" spans="3:209" x14ac:dyDescent="0.2">
      <c r="C66" s="262">
        <f t="shared" si="38"/>
        <v>8</v>
      </c>
      <c r="D66" s="21"/>
      <c r="N66" s="240">
        <f>SUM(_xlfn.XLOOKUP($D66,$D$17:$D$31,$N$17:$N$31):_xlfn.XLOOKUP($D66,$D$17:$D$31,N$17:N$31))</f>
        <v>0</v>
      </c>
      <c r="O66" s="240">
        <f>SUM(_xlfn.XLOOKUP($D66,$D$17:$D$31,$N$17:$N$31):_xlfn.XLOOKUP($D66,$D$17:$D$31,O$17:O$31))</f>
        <v>0</v>
      </c>
      <c r="P66" s="240">
        <f>SUM(_xlfn.XLOOKUP($D66,$D$17:$D$31,$N$17:$N$31):_xlfn.XLOOKUP($D66,$D$17:$D$31,P$17:P$31))</f>
        <v>0</v>
      </c>
      <c r="Q66" s="240">
        <f>SUM(_xlfn.XLOOKUP($D66,$D$17:$D$31,$N$17:$N$31):_xlfn.XLOOKUP($D66,$D$17:$D$31,Q$17:Q$31))</f>
        <v>0</v>
      </c>
      <c r="R66" s="240">
        <f>SUM(_xlfn.XLOOKUP($D66,$D$17:$D$31,$N$17:$N$31):_xlfn.XLOOKUP($D66,$D$17:$D$31,R$17:R$31))</f>
        <v>0</v>
      </c>
      <c r="S66" s="240">
        <f>SUM(_xlfn.XLOOKUP($D66,$D$17:$D$31,$N$17:$N$31):_xlfn.XLOOKUP($D66,$D$17:$D$31,S$17:S$31))</f>
        <v>0</v>
      </c>
      <c r="T66" s="240">
        <f>SUM(_xlfn.XLOOKUP($D66,$D$17:$D$31,$N$17:$N$31):_xlfn.XLOOKUP($D66,$D$17:$D$31,T$17:T$31))</f>
        <v>0</v>
      </c>
      <c r="U66" s="240">
        <f>SUM(_xlfn.XLOOKUP($D66,$D$17:$D$31,$N$17:$N$31):_xlfn.XLOOKUP($D66,$D$17:$D$31,U$17:U$31))</f>
        <v>0</v>
      </c>
      <c r="V66" s="240">
        <f>SUM(_xlfn.XLOOKUP($D66,$D$17:$D$31,$N$17:$N$31):_xlfn.XLOOKUP($D66,$D$17:$D$31,V$17:V$31))</f>
        <v>0</v>
      </c>
      <c r="W66" s="240">
        <f>SUM(_xlfn.XLOOKUP($D66,$D$17:$D$31,$N$17:$N$31):_xlfn.XLOOKUP($D66,$D$17:$D$31,W$17:W$31))</f>
        <v>0</v>
      </c>
      <c r="X66" s="240">
        <f>SUM(_xlfn.XLOOKUP($D66,$D$17:$D$31,$N$17:$N$31):_xlfn.XLOOKUP($D66,$D$17:$D$31,X$17:X$31))</f>
        <v>0</v>
      </c>
      <c r="Y66" s="240">
        <f>SUM(_xlfn.XLOOKUP($D66,$D$17:$D$31,$N$17:$N$31):_xlfn.XLOOKUP($D66,$D$17:$D$31,Y$17:Y$31))</f>
        <v>0</v>
      </c>
      <c r="Z66" s="240">
        <f>SUM(_xlfn.XLOOKUP($D66,$D$17:$D$31,$N$17:$N$31):_xlfn.XLOOKUP($D66,$D$17:$D$31,Z$17:Z$31))</f>
        <v>0</v>
      </c>
      <c r="AA66" s="240">
        <f>SUM(_xlfn.XLOOKUP($D66,$D$17:$D$31,$N$17:$N$31):_xlfn.XLOOKUP($D66,$D$17:$D$31,AA$17:AA$31))</f>
        <v>0</v>
      </c>
      <c r="AB66" s="240">
        <f>SUM(_xlfn.XLOOKUP($D66,$D$17:$D$31,$N$17:$N$31):_xlfn.XLOOKUP($D66,$D$17:$D$31,AB$17:AB$31))</f>
        <v>0</v>
      </c>
      <c r="AD66" s="242">
        <f>SUM(_xlfn.XLOOKUP($D66,$D$17:$D$31,$AD$17:$AD$31):_xlfn.XLOOKUP($D66,$D$17:$D$31,AD$17:AD$31))</f>
        <v>0</v>
      </c>
      <c r="AE66" s="242">
        <f>SUM(_xlfn.XLOOKUP($D66,$D$17:$D$31,$AD$17:$AD$31):_xlfn.XLOOKUP($D66,$D$17:$D$31,AE$17:AE$31))</f>
        <v>0</v>
      </c>
      <c r="AF66" s="242">
        <f>SUM(_xlfn.XLOOKUP($D66,$D$17:$D$31,$AD$17:$AD$31):_xlfn.XLOOKUP($D66,$D$17:$D$31,AF$17:AF$31))</f>
        <v>0</v>
      </c>
      <c r="AG66" s="242">
        <f>SUM(_xlfn.XLOOKUP($D66,$D$17:$D$31,$AD$17:$AD$31):_xlfn.XLOOKUP($D66,$D$17:$D$31,AG$17:AG$31))</f>
        <v>0</v>
      </c>
      <c r="AH66" s="242">
        <f>SUM(_xlfn.XLOOKUP($D66,$D$17:$D$31,$AD$17:$AD$31):_xlfn.XLOOKUP($D66,$D$17:$D$31,AH$17:AH$31))</f>
        <v>0</v>
      </c>
      <c r="AI66" s="242">
        <f>SUM(_xlfn.XLOOKUP($D66,$D$17:$D$31,$AD$17:$AD$31):_xlfn.XLOOKUP($D66,$D$17:$D$31,AI$17:AI$31))</f>
        <v>0</v>
      </c>
      <c r="AJ66" s="242">
        <f>SUM(_xlfn.XLOOKUP($D66,$D$17:$D$31,$AD$17:$AD$31):_xlfn.XLOOKUP($D66,$D$17:$D$31,AJ$17:AJ$31))</f>
        <v>0</v>
      </c>
      <c r="AK66" s="242">
        <f>SUM(_xlfn.XLOOKUP($D66,$D$17:$D$31,$AD$17:$AD$31):_xlfn.XLOOKUP($D66,$D$17:$D$31,AK$17:AK$31))</f>
        <v>0</v>
      </c>
      <c r="AL66" s="242">
        <f>SUM(_xlfn.XLOOKUP($D66,$D$17:$D$31,$AD$17:$AD$31):_xlfn.XLOOKUP($D66,$D$17:$D$31,AL$17:AL$31))</f>
        <v>0</v>
      </c>
      <c r="AM66" s="242">
        <f>SUM(_xlfn.XLOOKUP($D66,$D$17:$D$31,$AD$17:$AD$31):_xlfn.XLOOKUP($D66,$D$17:$D$31,AM$17:AM$31))</f>
        <v>0</v>
      </c>
      <c r="AN66" s="242">
        <f>SUM(_xlfn.XLOOKUP($D66,$D$17:$D$31,$AD$17:$AD$31):_xlfn.XLOOKUP($D66,$D$17:$D$31,AN$17:AN$31))</f>
        <v>0</v>
      </c>
      <c r="AO66" s="242">
        <f>SUM(_xlfn.XLOOKUP($D66,$D$17:$D$31,$AD$17:$AD$31):_xlfn.XLOOKUP($D66,$D$17:$D$31,AO$17:AO$31))</f>
        <v>0</v>
      </c>
      <c r="AP66" s="242">
        <f>SUM(_xlfn.XLOOKUP($D66,$D$17:$D$31,$AD$17:$AD$31):_xlfn.XLOOKUP($D66,$D$17:$D$31,AP$17:AP$31))</f>
        <v>0</v>
      </c>
      <c r="AQ66" s="242">
        <f>SUM(_xlfn.XLOOKUP($D66,$D$17:$D$31,$AD$17:$AD$31):_xlfn.XLOOKUP($D66,$D$17:$D$31,AQ$17:AQ$31))</f>
        <v>0</v>
      </c>
      <c r="AR66" s="242">
        <f>SUM(_xlfn.XLOOKUP($D66,$D$17:$D$31,$AD$17:$AD$31):_xlfn.XLOOKUP($D66,$D$17:$D$31,AR$17:AR$31))</f>
        <v>0</v>
      </c>
      <c r="AS66" s="242">
        <f>SUM(_xlfn.XLOOKUP($D66,$D$17:$D$31,$AD$17:$AD$31):_xlfn.XLOOKUP($D66,$D$17:$D$31,AS$17:AS$31))</f>
        <v>0</v>
      </c>
      <c r="AT66" s="242">
        <f>SUM(_xlfn.XLOOKUP($D66,$D$17:$D$31,$AD$17:$AD$31):_xlfn.XLOOKUP($D66,$D$17:$D$31,AT$17:AT$31))</f>
        <v>0</v>
      </c>
      <c r="AU66" s="242">
        <f>SUM(_xlfn.XLOOKUP($D66,$D$17:$D$31,$AD$17:$AD$31):_xlfn.XLOOKUP($D66,$D$17:$D$31,AU$17:AU$31))</f>
        <v>0</v>
      </c>
      <c r="AV66" s="242">
        <f>SUM(_xlfn.XLOOKUP($D66,$D$17:$D$31,$AD$17:$AD$31):_xlfn.XLOOKUP($D66,$D$17:$D$31,AV$17:AV$31))</f>
        <v>0</v>
      </c>
      <c r="AW66" s="242">
        <f>SUM(_xlfn.XLOOKUP($D66,$D$17:$D$31,$AD$17:$AD$31):_xlfn.XLOOKUP($D66,$D$17:$D$31,AW$17:AW$31))</f>
        <v>0</v>
      </c>
      <c r="AX66" s="242">
        <f>SUM(_xlfn.XLOOKUP($D66,$D$17:$D$31,$AD$17:$AD$31):_xlfn.XLOOKUP($D66,$D$17:$D$31,AX$17:AX$31))</f>
        <v>0</v>
      </c>
      <c r="AY66" s="242">
        <f>SUM(_xlfn.XLOOKUP($D66,$D$17:$D$31,$AD$17:$AD$31):_xlfn.XLOOKUP($D66,$D$17:$D$31,AY$17:AY$31))</f>
        <v>0</v>
      </c>
      <c r="AZ66" s="242">
        <f>SUM(_xlfn.XLOOKUP($D66,$D$17:$D$31,$AD$17:$AD$31):_xlfn.XLOOKUP($D66,$D$17:$D$31,AZ$17:AZ$31))</f>
        <v>0</v>
      </c>
      <c r="BA66" s="242">
        <f>SUM(_xlfn.XLOOKUP($D66,$D$17:$D$31,$AD$17:$AD$31):_xlfn.XLOOKUP($D66,$D$17:$D$31,BA$17:BA$31))</f>
        <v>0</v>
      </c>
      <c r="BB66" s="242">
        <f>SUM(_xlfn.XLOOKUP($D66,$D$17:$D$31,$AD$17:$AD$31):_xlfn.XLOOKUP($D66,$D$17:$D$31,BB$17:BB$31))</f>
        <v>0</v>
      </c>
      <c r="BC66" s="242">
        <f>SUM(_xlfn.XLOOKUP($D66,$D$17:$D$31,$AD$17:$AD$31):_xlfn.XLOOKUP($D66,$D$17:$D$31,BC$17:BC$31))</f>
        <v>0</v>
      </c>
      <c r="BD66" s="242">
        <f>SUM(_xlfn.XLOOKUP($D66,$D$17:$D$31,$AD$17:$AD$31):_xlfn.XLOOKUP($D66,$D$17:$D$31,BD$17:BD$31))</f>
        <v>0</v>
      </c>
      <c r="BE66" s="242">
        <f>SUM(_xlfn.XLOOKUP($D66,$D$17:$D$31,$AD$17:$AD$31):_xlfn.XLOOKUP($D66,$D$17:$D$31,BE$17:BE$31))</f>
        <v>0</v>
      </c>
      <c r="BF66" s="242">
        <f>SUM(_xlfn.XLOOKUP($D66,$D$17:$D$31,$AD$17:$AD$31):_xlfn.XLOOKUP($D66,$D$17:$D$31,BF$17:BF$31))</f>
        <v>0</v>
      </c>
      <c r="BG66" s="242">
        <f>SUM(_xlfn.XLOOKUP($D66,$D$17:$D$31,$AD$17:$AD$31):_xlfn.XLOOKUP($D66,$D$17:$D$31,BG$17:BG$31))</f>
        <v>0</v>
      </c>
      <c r="BH66" s="242">
        <f>SUM(_xlfn.XLOOKUP($D66,$D$17:$D$31,$AD$17:$AD$31):_xlfn.XLOOKUP($D66,$D$17:$D$31,BH$17:BH$31))</f>
        <v>0</v>
      </c>
      <c r="BI66" s="242">
        <f>SUM(_xlfn.XLOOKUP($D66,$D$17:$D$31,$AD$17:$AD$31):_xlfn.XLOOKUP($D66,$D$17:$D$31,BI$17:BI$31))</f>
        <v>0</v>
      </c>
      <c r="BJ66" s="242">
        <f>SUM(_xlfn.XLOOKUP($D66,$D$17:$D$31,$AD$17:$AD$31):_xlfn.XLOOKUP($D66,$D$17:$D$31,BJ$17:BJ$31))</f>
        <v>0</v>
      </c>
      <c r="BK66" s="242">
        <f>SUM(_xlfn.XLOOKUP($D66,$D$17:$D$31,$AD$17:$AD$31):_xlfn.XLOOKUP($D66,$D$17:$D$31,BK$17:BK$31))</f>
        <v>0</v>
      </c>
      <c r="BL66" s="242">
        <f>SUM(_xlfn.XLOOKUP($D66,$D$17:$D$31,$AD$17:$AD$31):_xlfn.XLOOKUP($D66,$D$17:$D$31,BL$17:BL$31))</f>
        <v>0</v>
      </c>
      <c r="BM66" s="242">
        <f>SUM(_xlfn.XLOOKUP($D66,$D$17:$D$31,$AD$17:$AD$31):_xlfn.XLOOKUP($D66,$D$17:$D$31,BM$17:BM$31))</f>
        <v>0</v>
      </c>
      <c r="BN66" s="242">
        <f>SUM(_xlfn.XLOOKUP($D66,$D$17:$D$31,$AD$17:$AD$31):_xlfn.XLOOKUP($D66,$D$17:$D$31,BN$17:BN$31))</f>
        <v>0</v>
      </c>
      <c r="BO66" s="242">
        <f>SUM(_xlfn.XLOOKUP($D66,$D$17:$D$31,$AD$17:$AD$31):_xlfn.XLOOKUP($D66,$D$17:$D$31,BO$17:BO$31))</f>
        <v>0</v>
      </c>
      <c r="BP66" s="242">
        <f>SUM(_xlfn.XLOOKUP($D66,$D$17:$D$31,$AD$17:$AD$31):_xlfn.XLOOKUP($D66,$D$17:$D$31,BP$17:BP$31))</f>
        <v>0</v>
      </c>
      <c r="BQ66" s="242">
        <f>SUM(_xlfn.XLOOKUP($D66,$D$17:$D$31,$AD$17:$AD$31):_xlfn.XLOOKUP($D66,$D$17:$D$31,BQ$17:BQ$31))</f>
        <v>0</v>
      </c>
      <c r="BR66" s="242">
        <f>SUM(_xlfn.XLOOKUP($D66,$D$17:$D$31,$AD$17:$AD$31):_xlfn.XLOOKUP($D66,$D$17:$D$31,BR$17:BR$31))</f>
        <v>0</v>
      </c>
      <c r="BS66" s="242">
        <f>SUM(_xlfn.XLOOKUP($D66,$D$17:$D$31,$AD$17:$AD$31):_xlfn.XLOOKUP($D66,$D$17:$D$31,BS$17:BS$31))</f>
        <v>0</v>
      </c>
      <c r="BT66" s="242">
        <f>SUM(_xlfn.XLOOKUP($D66,$D$17:$D$31,$AD$17:$AD$31):_xlfn.XLOOKUP($D66,$D$17:$D$31,BT$17:BT$31))</f>
        <v>0</v>
      </c>
      <c r="BU66" s="242">
        <f>SUM(_xlfn.XLOOKUP($D66,$D$17:$D$31,$AD$17:$AD$31):_xlfn.XLOOKUP($D66,$D$17:$D$31,BU$17:BU$31))</f>
        <v>0</v>
      </c>
      <c r="BV66" s="242">
        <f>SUM(_xlfn.XLOOKUP($D66,$D$17:$D$31,$AD$17:$AD$31):_xlfn.XLOOKUP($D66,$D$17:$D$31,BV$17:BV$31))</f>
        <v>0</v>
      </c>
      <c r="BW66" s="242">
        <f>SUM(_xlfn.XLOOKUP($D66,$D$17:$D$31,$AD$17:$AD$31):_xlfn.XLOOKUP($D66,$D$17:$D$31,BW$17:BW$31))</f>
        <v>0</v>
      </c>
      <c r="BX66" s="242">
        <f>SUM(_xlfn.XLOOKUP($D66,$D$17:$D$31,$AD$17:$AD$31):_xlfn.XLOOKUP($D66,$D$17:$D$31,BX$17:BX$31))</f>
        <v>0</v>
      </c>
      <c r="BY66" s="242">
        <f>SUM(_xlfn.XLOOKUP($D66,$D$17:$D$31,$AD$17:$AD$31):_xlfn.XLOOKUP($D66,$D$17:$D$31,BY$17:BY$31))</f>
        <v>0</v>
      </c>
      <c r="BZ66" s="242">
        <f>SUM(_xlfn.XLOOKUP($D66,$D$17:$D$31,$AD$17:$AD$31):_xlfn.XLOOKUP($D66,$D$17:$D$31,BZ$17:BZ$31))</f>
        <v>0</v>
      </c>
      <c r="CA66" s="242">
        <f>SUM(_xlfn.XLOOKUP($D66,$D$17:$D$31,$AD$17:$AD$31):_xlfn.XLOOKUP($D66,$D$17:$D$31,CA$17:CA$31))</f>
        <v>0</v>
      </c>
      <c r="CB66" s="242">
        <f>SUM(_xlfn.XLOOKUP($D66,$D$17:$D$31,$AD$17:$AD$31):_xlfn.XLOOKUP($D66,$D$17:$D$31,CB$17:CB$31))</f>
        <v>0</v>
      </c>
      <c r="CC66" s="242">
        <f>SUM(_xlfn.XLOOKUP($D66,$D$17:$D$31,$AD$17:$AD$31):_xlfn.XLOOKUP($D66,$D$17:$D$31,CC$17:CC$31))</f>
        <v>0</v>
      </c>
      <c r="CD66" s="242">
        <f>SUM(_xlfn.XLOOKUP($D66,$D$17:$D$31,$AD$17:$AD$31):_xlfn.XLOOKUP($D66,$D$17:$D$31,CD$17:CD$31))</f>
        <v>0</v>
      </c>
      <c r="CE66" s="242">
        <f>SUM(_xlfn.XLOOKUP($D66,$D$17:$D$31,$AD$17:$AD$31):_xlfn.XLOOKUP($D66,$D$17:$D$31,CE$17:CE$31))</f>
        <v>0</v>
      </c>
      <c r="CF66" s="242">
        <f>SUM(_xlfn.XLOOKUP($D66,$D$17:$D$31,$AD$17:$AD$31):_xlfn.XLOOKUP($D66,$D$17:$D$31,CF$17:CF$31))</f>
        <v>0</v>
      </c>
      <c r="CG66" s="242">
        <f>SUM(_xlfn.XLOOKUP($D66,$D$17:$D$31,$AD$17:$AD$31):_xlfn.XLOOKUP($D66,$D$17:$D$31,CG$17:CG$31))</f>
        <v>0</v>
      </c>
      <c r="CH66" s="242">
        <f>SUM(_xlfn.XLOOKUP($D66,$D$17:$D$31,$AD$17:$AD$31):_xlfn.XLOOKUP($D66,$D$17:$D$31,CH$17:CH$31))</f>
        <v>0</v>
      </c>
      <c r="CI66" s="242">
        <f>SUM(_xlfn.XLOOKUP($D66,$D$17:$D$31,$AD$17:$AD$31):_xlfn.XLOOKUP($D66,$D$17:$D$31,CI$17:CI$31))</f>
        <v>0</v>
      </c>
      <c r="CJ66" s="242">
        <f>SUM(_xlfn.XLOOKUP($D66,$D$17:$D$31,$AD$17:$AD$31):_xlfn.XLOOKUP($D66,$D$17:$D$31,CJ$17:CJ$31))</f>
        <v>0</v>
      </c>
      <c r="CK66" s="242">
        <f>SUM(_xlfn.XLOOKUP($D66,$D$17:$D$31,$AD$17:$AD$31):_xlfn.XLOOKUP($D66,$D$17:$D$31,CK$17:CK$31))</f>
        <v>0</v>
      </c>
      <c r="CL66" s="242">
        <f>SUM(_xlfn.XLOOKUP($D66,$D$17:$D$31,$AD$17:$AD$31):_xlfn.XLOOKUP($D66,$D$17:$D$31,CL$17:CL$31))</f>
        <v>0</v>
      </c>
      <c r="CM66" s="242">
        <f>SUM(_xlfn.XLOOKUP($D66,$D$17:$D$31,$AD$17:$AD$31):_xlfn.XLOOKUP($D66,$D$17:$D$31,CM$17:CM$31))</f>
        <v>0</v>
      </c>
      <c r="CN66" s="242">
        <f>SUM(_xlfn.XLOOKUP($D66,$D$17:$D$31,$AD$17:$AD$31):_xlfn.XLOOKUP($D66,$D$17:$D$31,CN$17:CN$31))</f>
        <v>0</v>
      </c>
      <c r="CO66" s="242">
        <f>SUM(_xlfn.XLOOKUP($D66,$D$17:$D$31,$AD$17:$AD$31):_xlfn.XLOOKUP($D66,$D$17:$D$31,CO$17:CO$31))</f>
        <v>0</v>
      </c>
      <c r="CP66" s="242">
        <f>SUM(_xlfn.XLOOKUP($D66,$D$17:$D$31,$AD$17:$AD$31):_xlfn.XLOOKUP($D66,$D$17:$D$31,CP$17:CP$31))</f>
        <v>0</v>
      </c>
      <c r="CQ66" s="242">
        <f>SUM(_xlfn.XLOOKUP($D66,$D$17:$D$31,$AD$17:$AD$31):_xlfn.XLOOKUP($D66,$D$17:$D$31,CQ$17:CQ$31))</f>
        <v>0</v>
      </c>
      <c r="CR66" s="242">
        <f>SUM(_xlfn.XLOOKUP($D66,$D$17:$D$31,$AD$17:$AD$31):_xlfn.XLOOKUP($D66,$D$17:$D$31,CR$17:CR$31))</f>
        <v>0</v>
      </c>
      <c r="CS66" s="242">
        <f>SUM(_xlfn.XLOOKUP($D66,$D$17:$D$31,$AD$17:$AD$31):_xlfn.XLOOKUP($D66,$D$17:$D$31,CS$17:CS$31))</f>
        <v>0</v>
      </c>
      <c r="CT66" s="242">
        <f>SUM(_xlfn.XLOOKUP($D66,$D$17:$D$31,$AD$17:$AD$31):_xlfn.XLOOKUP($D66,$D$17:$D$31,CT$17:CT$31))</f>
        <v>0</v>
      </c>
      <c r="CU66" s="242">
        <f>SUM(_xlfn.XLOOKUP($D66,$D$17:$D$31,$AD$17:$AD$31):_xlfn.XLOOKUP($D66,$D$17:$D$31,CU$17:CU$31))</f>
        <v>0</v>
      </c>
      <c r="CV66" s="242">
        <f>SUM(_xlfn.XLOOKUP($D66,$D$17:$D$31,$AD$17:$AD$31):_xlfn.XLOOKUP($D66,$D$17:$D$31,CV$17:CV$31))</f>
        <v>0</v>
      </c>
      <c r="CW66" s="242">
        <f>SUM(_xlfn.XLOOKUP($D66,$D$17:$D$31,$AD$17:$AD$31):_xlfn.XLOOKUP($D66,$D$17:$D$31,CW$17:CW$31))</f>
        <v>0</v>
      </c>
      <c r="CX66" s="242">
        <f>SUM(_xlfn.XLOOKUP($D66,$D$17:$D$31,$AD$17:$AD$31):_xlfn.XLOOKUP($D66,$D$17:$D$31,CX$17:CX$31))</f>
        <v>0</v>
      </c>
      <c r="CY66" s="242">
        <f>SUM(_xlfn.XLOOKUP($D66,$D$17:$D$31,$AD$17:$AD$31):_xlfn.XLOOKUP($D66,$D$17:$D$31,CY$17:CY$31))</f>
        <v>0</v>
      </c>
      <c r="CZ66" s="242">
        <f>SUM(_xlfn.XLOOKUP($D66,$D$17:$D$31,$AD$17:$AD$31):_xlfn.XLOOKUP($D66,$D$17:$D$31,CZ$17:CZ$31))</f>
        <v>0</v>
      </c>
      <c r="DA66" s="242">
        <f>SUM(_xlfn.XLOOKUP($D66,$D$17:$D$31,$AD$17:$AD$31):_xlfn.XLOOKUP($D66,$D$17:$D$31,DA$17:DA$31))</f>
        <v>0</v>
      </c>
      <c r="DB66" s="242">
        <f>SUM(_xlfn.XLOOKUP($D66,$D$17:$D$31,$AD$17:$AD$31):_xlfn.XLOOKUP($D66,$D$17:$D$31,DB$17:DB$31))</f>
        <v>0</v>
      </c>
      <c r="DC66" s="242">
        <f>SUM(_xlfn.XLOOKUP($D66,$D$17:$D$31,$AD$17:$AD$31):_xlfn.XLOOKUP($D66,$D$17:$D$31,DC$17:DC$31))</f>
        <v>0</v>
      </c>
      <c r="DD66" s="242">
        <f>SUM(_xlfn.XLOOKUP($D66,$D$17:$D$31,$AD$17:$AD$31):_xlfn.XLOOKUP($D66,$D$17:$D$31,DD$17:DD$31))</f>
        <v>0</v>
      </c>
      <c r="DE66" s="242">
        <f>SUM(_xlfn.XLOOKUP($D66,$D$17:$D$31,$AD$17:$AD$31):_xlfn.XLOOKUP($D66,$D$17:$D$31,DE$17:DE$31))</f>
        <v>0</v>
      </c>
      <c r="DF66" s="242">
        <f>SUM(_xlfn.XLOOKUP($D66,$D$17:$D$31,$AD$17:$AD$31):_xlfn.XLOOKUP($D66,$D$17:$D$31,DF$17:DF$31))</f>
        <v>0</v>
      </c>
      <c r="DG66" s="242">
        <f>SUM(_xlfn.XLOOKUP($D66,$D$17:$D$31,$AD$17:$AD$31):_xlfn.XLOOKUP($D66,$D$17:$D$31,DG$17:DG$31))</f>
        <v>0</v>
      </c>
      <c r="DH66" s="242">
        <f>SUM(_xlfn.XLOOKUP($D66,$D$17:$D$31,$AD$17:$AD$31):_xlfn.XLOOKUP($D66,$D$17:$D$31,DH$17:DH$31))</f>
        <v>0</v>
      </c>
      <c r="DI66" s="242">
        <f>SUM(_xlfn.XLOOKUP($D66,$D$17:$D$31,$AD$17:$AD$31):_xlfn.XLOOKUP($D66,$D$17:$D$31,DI$17:DI$31))</f>
        <v>0</v>
      </c>
      <c r="DJ66" s="242">
        <f>SUM(_xlfn.XLOOKUP($D66,$D$17:$D$31,$AD$17:$AD$31):_xlfn.XLOOKUP($D66,$D$17:$D$31,DJ$17:DJ$31))</f>
        <v>0</v>
      </c>
      <c r="DK66" s="242">
        <f>SUM(_xlfn.XLOOKUP($D66,$D$17:$D$31,$AD$17:$AD$31):_xlfn.XLOOKUP($D66,$D$17:$D$31,DK$17:DK$31))</f>
        <v>0</v>
      </c>
      <c r="DL66" s="242">
        <f>SUM(_xlfn.XLOOKUP($D66,$D$17:$D$31,$AD$17:$AD$31):_xlfn.XLOOKUP($D66,$D$17:$D$31,DL$17:DL$31))</f>
        <v>0</v>
      </c>
      <c r="DM66" s="242">
        <f>SUM(_xlfn.XLOOKUP($D66,$D$17:$D$31,$AD$17:$AD$31):_xlfn.XLOOKUP($D66,$D$17:$D$31,DM$17:DM$31))</f>
        <v>0</v>
      </c>
      <c r="DN66" s="242">
        <f>SUM(_xlfn.XLOOKUP($D66,$D$17:$D$31,$AD$17:$AD$31):_xlfn.XLOOKUP($D66,$D$17:$D$31,DN$17:DN$31))</f>
        <v>0</v>
      </c>
      <c r="DO66" s="242">
        <f>SUM(_xlfn.XLOOKUP($D66,$D$17:$D$31,$AD$17:$AD$31):_xlfn.XLOOKUP($D66,$D$17:$D$31,DO$17:DO$31))</f>
        <v>0</v>
      </c>
      <c r="DP66" s="242">
        <f>SUM(_xlfn.XLOOKUP($D66,$D$17:$D$31,$AD$17:$AD$31):_xlfn.XLOOKUP($D66,$D$17:$D$31,DP$17:DP$31))</f>
        <v>0</v>
      </c>
      <c r="DQ66" s="242">
        <f>SUM(_xlfn.XLOOKUP($D66,$D$17:$D$31,$AD$17:$AD$31):_xlfn.XLOOKUP($D66,$D$17:$D$31,DQ$17:DQ$31))</f>
        <v>0</v>
      </c>
      <c r="DR66" s="242">
        <f>SUM(_xlfn.XLOOKUP($D66,$D$17:$D$31,$AD$17:$AD$31):_xlfn.XLOOKUP($D66,$D$17:$D$31,DR$17:DR$31))</f>
        <v>0</v>
      </c>
      <c r="DS66" s="242">
        <f>SUM(_xlfn.XLOOKUP($D66,$D$17:$D$31,$AD$17:$AD$31):_xlfn.XLOOKUP($D66,$D$17:$D$31,DS$17:DS$31))</f>
        <v>0</v>
      </c>
      <c r="DT66" s="242">
        <f>SUM(_xlfn.XLOOKUP($D66,$D$17:$D$31,$AD$17:$AD$31):_xlfn.XLOOKUP($D66,$D$17:$D$31,DT$17:DT$31))</f>
        <v>0</v>
      </c>
      <c r="DU66" s="242">
        <f>SUM(_xlfn.XLOOKUP($D66,$D$17:$D$31,$AD$17:$AD$31):_xlfn.XLOOKUP($D66,$D$17:$D$31,DU$17:DU$31))</f>
        <v>0</v>
      </c>
      <c r="DV66" s="242">
        <f>SUM(_xlfn.XLOOKUP($D66,$D$17:$D$31,$AD$17:$AD$31):_xlfn.XLOOKUP($D66,$D$17:$D$31,DV$17:DV$31))</f>
        <v>0</v>
      </c>
      <c r="DW66" s="242">
        <f>SUM(_xlfn.XLOOKUP($D66,$D$17:$D$31,$AD$17:$AD$31):_xlfn.XLOOKUP($D66,$D$17:$D$31,DW$17:DW$31))</f>
        <v>0</v>
      </c>
      <c r="DX66" s="242">
        <f>SUM(_xlfn.XLOOKUP($D66,$D$17:$D$31,$AD$17:$AD$31):_xlfn.XLOOKUP($D66,$D$17:$D$31,DX$17:DX$31))</f>
        <v>0</v>
      </c>
      <c r="DY66" s="242">
        <f>SUM(_xlfn.XLOOKUP($D66,$D$17:$D$31,$AD$17:$AD$31):_xlfn.XLOOKUP($D66,$D$17:$D$31,DY$17:DY$31))</f>
        <v>0</v>
      </c>
      <c r="DZ66" s="242">
        <f>SUM(_xlfn.XLOOKUP($D66,$D$17:$D$31,$AD$17:$AD$31):_xlfn.XLOOKUP($D66,$D$17:$D$31,DZ$17:DZ$31))</f>
        <v>0</v>
      </c>
      <c r="EA66" s="242">
        <f>SUM(_xlfn.XLOOKUP($D66,$D$17:$D$31,$AD$17:$AD$31):_xlfn.XLOOKUP($D66,$D$17:$D$31,EA$17:EA$31))</f>
        <v>0</v>
      </c>
      <c r="EB66" s="242">
        <f>SUM(_xlfn.XLOOKUP($D66,$D$17:$D$31,$AD$17:$AD$31):_xlfn.XLOOKUP($D66,$D$17:$D$31,EB$17:EB$31))</f>
        <v>0</v>
      </c>
      <c r="EC66" s="242">
        <f>SUM(_xlfn.XLOOKUP($D66,$D$17:$D$31,$AD$17:$AD$31):_xlfn.XLOOKUP($D66,$D$17:$D$31,EC$17:EC$31))</f>
        <v>0</v>
      </c>
      <c r="ED66" s="242">
        <f>SUM(_xlfn.XLOOKUP($D66,$D$17:$D$31,$AD$17:$AD$31):_xlfn.XLOOKUP($D66,$D$17:$D$31,ED$17:ED$31))</f>
        <v>0</v>
      </c>
      <c r="EE66" s="242">
        <f>SUM(_xlfn.XLOOKUP($D66,$D$17:$D$31,$AD$17:$AD$31):_xlfn.XLOOKUP($D66,$D$17:$D$31,EE$17:EE$31))</f>
        <v>0</v>
      </c>
      <c r="EF66" s="242">
        <f>SUM(_xlfn.XLOOKUP($D66,$D$17:$D$31,$AD$17:$AD$31):_xlfn.XLOOKUP($D66,$D$17:$D$31,EF$17:EF$31))</f>
        <v>0</v>
      </c>
      <c r="EG66" s="242">
        <f>SUM(_xlfn.XLOOKUP($D66,$D$17:$D$31,$AD$17:$AD$31):_xlfn.XLOOKUP($D66,$D$17:$D$31,EG$17:EG$31))</f>
        <v>0</v>
      </c>
      <c r="EH66" s="242">
        <f>SUM(_xlfn.XLOOKUP($D66,$D$17:$D$31,$AD$17:$AD$31):_xlfn.XLOOKUP($D66,$D$17:$D$31,EH$17:EH$31))</f>
        <v>0</v>
      </c>
      <c r="EI66" s="242">
        <f>SUM(_xlfn.XLOOKUP($D66,$D$17:$D$31,$AD$17:$AD$31):_xlfn.XLOOKUP($D66,$D$17:$D$31,EI$17:EI$31))</f>
        <v>0</v>
      </c>
      <c r="EJ66" s="242">
        <f>SUM(_xlfn.XLOOKUP($D66,$D$17:$D$31,$AD$17:$AD$31):_xlfn.XLOOKUP($D66,$D$17:$D$31,EJ$17:EJ$31))</f>
        <v>0</v>
      </c>
      <c r="EK66" s="242">
        <f>SUM(_xlfn.XLOOKUP($D66,$D$17:$D$31,$AD$17:$AD$31):_xlfn.XLOOKUP($D66,$D$17:$D$31,EK$17:EK$31))</f>
        <v>0</v>
      </c>
      <c r="EL66" s="242">
        <f>SUM(_xlfn.XLOOKUP($D66,$D$17:$D$31,$AD$17:$AD$31):_xlfn.XLOOKUP($D66,$D$17:$D$31,EL$17:EL$31))</f>
        <v>0</v>
      </c>
      <c r="EM66" s="242">
        <f>SUM(_xlfn.XLOOKUP($D66,$D$17:$D$31,$AD$17:$AD$31):_xlfn.XLOOKUP($D66,$D$17:$D$31,EM$17:EM$31))</f>
        <v>0</v>
      </c>
      <c r="EN66" s="242">
        <f>SUM(_xlfn.XLOOKUP($D66,$D$17:$D$31,$AD$17:$AD$31):_xlfn.XLOOKUP($D66,$D$17:$D$31,EN$17:EN$31))</f>
        <v>0</v>
      </c>
      <c r="EO66" s="242">
        <f>SUM(_xlfn.XLOOKUP($D66,$D$17:$D$31,$AD$17:$AD$31):_xlfn.XLOOKUP($D66,$D$17:$D$31,EO$17:EO$31))</f>
        <v>0</v>
      </c>
      <c r="EP66" s="242">
        <f>SUM(_xlfn.XLOOKUP($D66,$D$17:$D$31,$AD$17:$AD$31):_xlfn.XLOOKUP($D66,$D$17:$D$31,EP$17:EP$31))</f>
        <v>0</v>
      </c>
      <c r="EQ66" s="242">
        <f>SUM(_xlfn.XLOOKUP($D66,$D$17:$D$31,$AD$17:$AD$31):_xlfn.XLOOKUP($D66,$D$17:$D$31,EQ$17:EQ$31))</f>
        <v>0</v>
      </c>
      <c r="ER66" s="242">
        <f>SUM(_xlfn.XLOOKUP($D66,$D$17:$D$31,$AD$17:$AD$31):_xlfn.XLOOKUP($D66,$D$17:$D$31,ER$17:ER$31))</f>
        <v>0</v>
      </c>
      <c r="ES66" s="242">
        <f>SUM(_xlfn.XLOOKUP($D66,$D$17:$D$31,$AD$17:$AD$31):_xlfn.XLOOKUP($D66,$D$17:$D$31,ES$17:ES$31))</f>
        <v>0</v>
      </c>
      <c r="ET66" s="242">
        <f>SUM(_xlfn.XLOOKUP($D66,$D$17:$D$31,$AD$17:$AD$31):_xlfn.XLOOKUP($D66,$D$17:$D$31,ET$17:ET$31))</f>
        <v>0</v>
      </c>
      <c r="EU66" s="242">
        <f>SUM(_xlfn.XLOOKUP($D66,$D$17:$D$31,$AD$17:$AD$31):_xlfn.XLOOKUP($D66,$D$17:$D$31,EU$17:EU$31))</f>
        <v>0</v>
      </c>
      <c r="EV66" s="242">
        <f>SUM(_xlfn.XLOOKUP($D66,$D$17:$D$31,$AD$17:$AD$31):_xlfn.XLOOKUP($D66,$D$17:$D$31,EV$17:EV$31))</f>
        <v>0</v>
      </c>
      <c r="EW66" s="242">
        <f>SUM(_xlfn.XLOOKUP($D66,$D$17:$D$31,$AD$17:$AD$31):_xlfn.XLOOKUP($D66,$D$17:$D$31,EW$17:EW$31))</f>
        <v>0</v>
      </c>
      <c r="EX66" s="242">
        <f>SUM(_xlfn.XLOOKUP($D66,$D$17:$D$31,$AD$17:$AD$31):_xlfn.XLOOKUP($D66,$D$17:$D$31,EX$17:EX$31))</f>
        <v>0</v>
      </c>
      <c r="EY66" s="242">
        <f>SUM(_xlfn.XLOOKUP($D66,$D$17:$D$31,$AD$17:$AD$31):_xlfn.XLOOKUP($D66,$D$17:$D$31,EY$17:EY$31))</f>
        <v>0</v>
      </c>
      <c r="EZ66" s="242">
        <f>SUM(_xlfn.XLOOKUP($D66,$D$17:$D$31,$AD$17:$AD$31):_xlfn.XLOOKUP($D66,$D$17:$D$31,EZ$17:EZ$31))</f>
        <v>0</v>
      </c>
      <c r="FA66" s="242">
        <f>SUM(_xlfn.XLOOKUP($D66,$D$17:$D$31,$AD$17:$AD$31):_xlfn.XLOOKUP($D66,$D$17:$D$31,FA$17:FA$31))</f>
        <v>0</v>
      </c>
      <c r="FB66" s="242">
        <f>SUM(_xlfn.XLOOKUP($D66,$D$17:$D$31,$AD$17:$AD$31):_xlfn.XLOOKUP($D66,$D$17:$D$31,FB$17:FB$31))</f>
        <v>0</v>
      </c>
      <c r="FC66" s="242">
        <f>SUM(_xlfn.XLOOKUP($D66,$D$17:$D$31,$AD$17:$AD$31):_xlfn.XLOOKUP($D66,$D$17:$D$31,FC$17:FC$31))</f>
        <v>0</v>
      </c>
      <c r="FD66" s="242">
        <f>SUM(_xlfn.XLOOKUP($D66,$D$17:$D$31,$AD$17:$AD$31):_xlfn.XLOOKUP($D66,$D$17:$D$31,FD$17:FD$31))</f>
        <v>0</v>
      </c>
      <c r="FE66" s="242">
        <f>SUM(_xlfn.XLOOKUP($D66,$D$17:$D$31,$AD$17:$AD$31):_xlfn.XLOOKUP($D66,$D$17:$D$31,FE$17:FE$31))</f>
        <v>0</v>
      </c>
      <c r="FF66" s="242">
        <f>SUM(_xlfn.XLOOKUP($D66,$D$17:$D$31,$AD$17:$AD$31):_xlfn.XLOOKUP($D66,$D$17:$D$31,FF$17:FF$31))</f>
        <v>0</v>
      </c>
      <c r="FG66" s="242">
        <f>SUM(_xlfn.XLOOKUP($D66,$D$17:$D$31,$AD$17:$AD$31):_xlfn.XLOOKUP($D66,$D$17:$D$31,FG$17:FG$31))</f>
        <v>0</v>
      </c>
      <c r="FH66" s="242">
        <f>SUM(_xlfn.XLOOKUP($D66,$D$17:$D$31,$AD$17:$AD$31):_xlfn.XLOOKUP($D66,$D$17:$D$31,FH$17:FH$31))</f>
        <v>0</v>
      </c>
      <c r="FI66" s="242">
        <f>SUM(_xlfn.XLOOKUP($D66,$D$17:$D$31,$AD$17:$AD$31):_xlfn.XLOOKUP($D66,$D$17:$D$31,FI$17:FI$31))</f>
        <v>0</v>
      </c>
      <c r="FJ66" s="242">
        <f>SUM(_xlfn.XLOOKUP($D66,$D$17:$D$31,$AD$17:$AD$31):_xlfn.XLOOKUP($D66,$D$17:$D$31,FJ$17:FJ$31))</f>
        <v>0</v>
      </c>
      <c r="FK66" s="242">
        <f>SUM(_xlfn.XLOOKUP($D66,$D$17:$D$31,$AD$17:$AD$31):_xlfn.XLOOKUP($D66,$D$17:$D$31,FK$17:FK$31))</f>
        <v>0</v>
      </c>
      <c r="FL66" s="242">
        <f>SUM(_xlfn.XLOOKUP($D66,$D$17:$D$31,$AD$17:$AD$31):_xlfn.XLOOKUP($D66,$D$17:$D$31,FL$17:FL$31))</f>
        <v>0</v>
      </c>
      <c r="FM66" s="242">
        <f>SUM(_xlfn.XLOOKUP($D66,$D$17:$D$31,$AD$17:$AD$31):_xlfn.XLOOKUP($D66,$D$17:$D$31,FM$17:FM$31))</f>
        <v>0</v>
      </c>
      <c r="FN66" s="242">
        <f>SUM(_xlfn.XLOOKUP($D66,$D$17:$D$31,$AD$17:$AD$31):_xlfn.XLOOKUP($D66,$D$17:$D$31,FN$17:FN$31))</f>
        <v>0</v>
      </c>
      <c r="FO66" s="242">
        <f>SUM(_xlfn.XLOOKUP($D66,$D$17:$D$31,$AD$17:$AD$31):_xlfn.XLOOKUP($D66,$D$17:$D$31,FO$17:FO$31))</f>
        <v>0</v>
      </c>
      <c r="FP66" s="242">
        <f>SUM(_xlfn.XLOOKUP($D66,$D$17:$D$31,$AD$17:$AD$31):_xlfn.XLOOKUP($D66,$D$17:$D$31,FP$17:FP$31))</f>
        <v>0</v>
      </c>
      <c r="FQ66" s="242">
        <f>SUM(_xlfn.XLOOKUP($D66,$D$17:$D$31,$AD$17:$AD$31):_xlfn.XLOOKUP($D66,$D$17:$D$31,FQ$17:FQ$31))</f>
        <v>0</v>
      </c>
      <c r="FR66" s="242">
        <f>SUM(_xlfn.XLOOKUP($D66,$D$17:$D$31,$AD$17:$AD$31):_xlfn.XLOOKUP($D66,$D$17:$D$31,FR$17:FR$31))</f>
        <v>0</v>
      </c>
      <c r="FS66" s="242">
        <f>SUM(_xlfn.XLOOKUP($D66,$D$17:$D$31,$AD$17:$AD$31):_xlfn.XLOOKUP($D66,$D$17:$D$31,FS$17:FS$31))</f>
        <v>0</v>
      </c>
      <c r="FT66" s="242">
        <f>SUM(_xlfn.XLOOKUP($D66,$D$17:$D$31,$AD$17:$AD$31):_xlfn.XLOOKUP($D66,$D$17:$D$31,FT$17:FT$31))</f>
        <v>0</v>
      </c>
      <c r="FU66" s="242">
        <f>SUM(_xlfn.XLOOKUP($D66,$D$17:$D$31,$AD$17:$AD$31):_xlfn.XLOOKUP($D66,$D$17:$D$31,FU$17:FU$31))</f>
        <v>0</v>
      </c>
      <c r="FV66" s="242">
        <f>SUM(_xlfn.XLOOKUP($D66,$D$17:$D$31,$AD$17:$AD$31):_xlfn.XLOOKUP($D66,$D$17:$D$31,FV$17:FV$31))</f>
        <v>0</v>
      </c>
      <c r="FW66" s="242">
        <f>SUM(_xlfn.XLOOKUP($D66,$D$17:$D$31,$AD$17:$AD$31):_xlfn.XLOOKUP($D66,$D$17:$D$31,FW$17:FW$31))</f>
        <v>0</v>
      </c>
      <c r="FX66" s="242">
        <f>SUM(_xlfn.XLOOKUP($D66,$D$17:$D$31,$AD$17:$AD$31):_xlfn.XLOOKUP($D66,$D$17:$D$31,FX$17:FX$31))</f>
        <v>0</v>
      </c>
      <c r="FY66" s="242">
        <f>SUM(_xlfn.XLOOKUP($D66,$D$17:$D$31,$AD$17:$AD$31):_xlfn.XLOOKUP($D66,$D$17:$D$31,FY$17:FY$31))</f>
        <v>0</v>
      </c>
      <c r="FZ66" s="242">
        <f>SUM(_xlfn.XLOOKUP($D66,$D$17:$D$31,$AD$17:$AD$31):_xlfn.XLOOKUP($D66,$D$17:$D$31,FZ$17:FZ$31))</f>
        <v>0</v>
      </c>
      <c r="GA66" s="242">
        <f>SUM(_xlfn.XLOOKUP($D66,$D$17:$D$31,$AD$17:$AD$31):_xlfn.XLOOKUP($D66,$D$17:$D$31,GA$17:GA$31))</f>
        <v>0</v>
      </c>
      <c r="GB66" s="242">
        <f>SUM(_xlfn.XLOOKUP($D66,$D$17:$D$31,$AD$17:$AD$31):_xlfn.XLOOKUP($D66,$D$17:$D$31,GB$17:GB$31))</f>
        <v>0</v>
      </c>
      <c r="GC66" s="242">
        <f>SUM(_xlfn.XLOOKUP($D66,$D$17:$D$31,$AD$17:$AD$31):_xlfn.XLOOKUP($D66,$D$17:$D$31,GC$17:GC$31))</f>
        <v>0</v>
      </c>
      <c r="GD66" s="242">
        <f>SUM(_xlfn.XLOOKUP($D66,$D$17:$D$31,$AD$17:$AD$31):_xlfn.XLOOKUP($D66,$D$17:$D$31,GD$17:GD$31))</f>
        <v>0</v>
      </c>
      <c r="GE66" s="242">
        <f>SUM(_xlfn.XLOOKUP($D66,$D$17:$D$31,$AD$17:$AD$31):_xlfn.XLOOKUP($D66,$D$17:$D$31,GE$17:GE$31))</f>
        <v>0</v>
      </c>
      <c r="GF66" s="242">
        <f>SUM(_xlfn.XLOOKUP($D66,$D$17:$D$31,$AD$17:$AD$31):_xlfn.XLOOKUP($D66,$D$17:$D$31,GF$17:GF$31))</f>
        <v>0</v>
      </c>
      <c r="GG66" s="242">
        <f>SUM(_xlfn.XLOOKUP($D66,$D$17:$D$31,$AD$17:$AD$31):_xlfn.XLOOKUP($D66,$D$17:$D$31,GG$17:GG$31))</f>
        <v>0</v>
      </c>
      <c r="GH66" s="242">
        <f>SUM(_xlfn.XLOOKUP($D66,$D$17:$D$31,$AD$17:$AD$31):_xlfn.XLOOKUP($D66,$D$17:$D$31,GH$17:GH$31))</f>
        <v>0</v>
      </c>
      <c r="GI66" s="242">
        <f>SUM(_xlfn.XLOOKUP($D66,$D$17:$D$31,$AD$17:$AD$31):_xlfn.XLOOKUP($D66,$D$17:$D$31,GI$17:GI$31))</f>
        <v>0</v>
      </c>
      <c r="GJ66" s="242">
        <f>SUM(_xlfn.XLOOKUP($D66,$D$17:$D$31,$AD$17:$AD$31):_xlfn.XLOOKUP($D66,$D$17:$D$31,GJ$17:GJ$31))</f>
        <v>0</v>
      </c>
      <c r="GK66" s="242">
        <f>SUM(_xlfn.XLOOKUP($D66,$D$17:$D$31,$AD$17:$AD$31):_xlfn.XLOOKUP($D66,$D$17:$D$31,GK$17:GK$31))</f>
        <v>0</v>
      </c>
      <c r="GL66" s="242">
        <f>SUM(_xlfn.XLOOKUP($D66,$D$17:$D$31,$AD$17:$AD$31):_xlfn.XLOOKUP($D66,$D$17:$D$31,GL$17:GL$31))</f>
        <v>0</v>
      </c>
      <c r="GM66" s="242">
        <f>SUM(_xlfn.XLOOKUP($D66,$D$17:$D$31,$AD$17:$AD$31):_xlfn.XLOOKUP($D66,$D$17:$D$31,GM$17:GM$31))</f>
        <v>0</v>
      </c>
      <c r="GN66" s="242">
        <f>SUM(_xlfn.XLOOKUP($D66,$D$17:$D$31,$AD$17:$AD$31):_xlfn.XLOOKUP($D66,$D$17:$D$31,GN$17:GN$31))</f>
        <v>0</v>
      </c>
      <c r="GO66" s="242">
        <f>SUM(_xlfn.XLOOKUP($D66,$D$17:$D$31,$AD$17:$AD$31):_xlfn.XLOOKUP($D66,$D$17:$D$31,GO$17:GO$31))</f>
        <v>0</v>
      </c>
      <c r="GP66" s="242">
        <f>SUM(_xlfn.XLOOKUP($D66,$D$17:$D$31,$AD$17:$AD$31):_xlfn.XLOOKUP($D66,$D$17:$D$31,GP$17:GP$31))</f>
        <v>0</v>
      </c>
      <c r="GQ66" s="242">
        <f>SUM(_xlfn.XLOOKUP($D66,$D$17:$D$31,$AD$17:$AD$31):_xlfn.XLOOKUP($D66,$D$17:$D$31,GQ$17:GQ$31))</f>
        <v>0</v>
      </c>
      <c r="GR66" s="242">
        <f>SUM(_xlfn.XLOOKUP($D66,$D$17:$D$31,$AD$17:$AD$31):_xlfn.XLOOKUP($D66,$D$17:$D$31,GR$17:GR$31))</f>
        <v>0</v>
      </c>
      <c r="GS66" s="242">
        <f>SUM(_xlfn.XLOOKUP($D66,$D$17:$D$31,$AD$17:$AD$31):_xlfn.XLOOKUP($D66,$D$17:$D$31,GS$17:GS$31))</f>
        <v>0</v>
      </c>
      <c r="GT66" s="242">
        <f>SUM(_xlfn.XLOOKUP($D66,$D$17:$D$31,$AD$17:$AD$31):_xlfn.XLOOKUP($D66,$D$17:$D$31,GT$17:GT$31))</f>
        <v>0</v>
      </c>
      <c r="GU66" s="242">
        <f>SUM(_xlfn.XLOOKUP($D66,$D$17:$D$31,$AD$17:$AD$31):_xlfn.XLOOKUP($D66,$D$17:$D$31,GU$17:GU$31))</f>
        <v>0</v>
      </c>
      <c r="GV66" s="242">
        <f>SUM(_xlfn.XLOOKUP($D66,$D$17:$D$31,$AD$17:$AD$31):_xlfn.XLOOKUP($D66,$D$17:$D$31,GV$17:GV$31))</f>
        <v>0</v>
      </c>
      <c r="GW66" s="242">
        <f>SUM(_xlfn.XLOOKUP($D66,$D$17:$D$31,$AD$17:$AD$31):_xlfn.XLOOKUP($D66,$D$17:$D$31,GW$17:GW$31))</f>
        <v>0</v>
      </c>
      <c r="GX66" s="242">
        <f>SUM(_xlfn.XLOOKUP($D66,$D$17:$D$31,$AD$17:$AD$31):_xlfn.XLOOKUP($D66,$D$17:$D$31,GX$17:GX$31))</f>
        <v>0</v>
      </c>
      <c r="GY66" s="242">
        <f>SUM(_xlfn.XLOOKUP($D66,$D$17:$D$31,$AD$17:$AD$31):_xlfn.XLOOKUP($D66,$D$17:$D$31,GY$17:GY$31))</f>
        <v>0</v>
      </c>
      <c r="GZ66" s="242">
        <f>SUM(_xlfn.XLOOKUP($D66,$D$17:$D$31,$AD$17:$AD$31):_xlfn.XLOOKUP($D66,$D$17:$D$31,GZ$17:GZ$31))</f>
        <v>0</v>
      </c>
      <c r="HA66" s="242">
        <f>SUM(_xlfn.XLOOKUP($D66,$D$17:$D$31,$AD$17:$AD$31):_xlfn.XLOOKUP($D66,$D$17:$D$31,HA$17:HA$31))</f>
        <v>0</v>
      </c>
    </row>
    <row r="67" spans="3:209" x14ac:dyDescent="0.2">
      <c r="C67" s="262">
        <f t="shared" si="38"/>
        <v>9</v>
      </c>
      <c r="D67" s="21"/>
      <c r="N67" s="240">
        <f>SUM(_xlfn.XLOOKUP($D67,$D$17:$D$31,$N$17:$N$31):_xlfn.XLOOKUP($D67,$D$17:$D$31,N$17:N$31))</f>
        <v>0</v>
      </c>
      <c r="O67" s="240">
        <f>SUM(_xlfn.XLOOKUP($D67,$D$17:$D$31,$N$17:$N$31):_xlfn.XLOOKUP($D67,$D$17:$D$31,O$17:O$31))</f>
        <v>0</v>
      </c>
      <c r="P67" s="240">
        <f>SUM(_xlfn.XLOOKUP($D67,$D$17:$D$31,$N$17:$N$31):_xlfn.XLOOKUP($D67,$D$17:$D$31,P$17:P$31))</f>
        <v>0</v>
      </c>
      <c r="Q67" s="240">
        <f>SUM(_xlfn.XLOOKUP($D67,$D$17:$D$31,$N$17:$N$31):_xlfn.XLOOKUP($D67,$D$17:$D$31,Q$17:Q$31))</f>
        <v>0</v>
      </c>
      <c r="R67" s="240">
        <f>SUM(_xlfn.XLOOKUP($D67,$D$17:$D$31,$N$17:$N$31):_xlfn.XLOOKUP($D67,$D$17:$D$31,R$17:R$31))</f>
        <v>0</v>
      </c>
      <c r="S67" s="240">
        <f>SUM(_xlfn.XLOOKUP($D67,$D$17:$D$31,$N$17:$N$31):_xlfn.XLOOKUP($D67,$D$17:$D$31,S$17:S$31))</f>
        <v>0</v>
      </c>
      <c r="T67" s="240">
        <f>SUM(_xlfn.XLOOKUP($D67,$D$17:$D$31,$N$17:$N$31):_xlfn.XLOOKUP($D67,$D$17:$D$31,T$17:T$31))</f>
        <v>0</v>
      </c>
      <c r="U67" s="240">
        <f>SUM(_xlfn.XLOOKUP($D67,$D$17:$D$31,$N$17:$N$31):_xlfn.XLOOKUP($D67,$D$17:$D$31,U$17:U$31))</f>
        <v>0</v>
      </c>
      <c r="V67" s="240">
        <f>SUM(_xlfn.XLOOKUP($D67,$D$17:$D$31,$N$17:$N$31):_xlfn.XLOOKUP($D67,$D$17:$D$31,V$17:V$31))</f>
        <v>0</v>
      </c>
      <c r="W67" s="240">
        <f>SUM(_xlfn.XLOOKUP($D67,$D$17:$D$31,$N$17:$N$31):_xlfn.XLOOKUP($D67,$D$17:$D$31,W$17:W$31))</f>
        <v>0</v>
      </c>
      <c r="X67" s="240">
        <f>SUM(_xlfn.XLOOKUP($D67,$D$17:$D$31,$N$17:$N$31):_xlfn.XLOOKUP($D67,$D$17:$D$31,X$17:X$31))</f>
        <v>0</v>
      </c>
      <c r="Y67" s="240">
        <f>SUM(_xlfn.XLOOKUP($D67,$D$17:$D$31,$N$17:$N$31):_xlfn.XLOOKUP($D67,$D$17:$D$31,Y$17:Y$31))</f>
        <v>0</v>
      </c>
      <c r="Z67" s="240">
        <f>SUM(_xlfn.XLOOKUP($D67,$D$17:$D$31,$N$17:$N$31):_xlfn.XLOOKUP($D67,$D$17:$D$31,Z$17:Z$31))</f>
        <v>0</v>
      </c>
      <c r="AA67" s="240">
        <f>SUM(_xlfn.XLOOKUP($D67,$D$17:$D$31,$N$17:$N$31):_xlfn.XLOOKUP($D67,$D$17:$D$31,AA$17:AA$31))</f>
        <v>0</v>
      </c>
      <c r="AB67" s="240">
        <f>SUM(_xlfn.XLOOKUP($D67,$D$17:$D$31,$N$17:$N$31):_xlfn.XLOOKUP($D67,$D$17:$D$31,AB$17:AB$31))</f>
        <v>0</v>
      </c>
      <c r="AD67" s="242">
        <f>SUM(_xlfn.XLOOKUP($D67,$D$17:$D$31,$AD$17:$AD$31):_xlfn.XLOOKUP($D67,$D$17:$D$31,AD$17:AD$31))</f>
        <v>0</v>
      </c>
      <c r="AE67" s="242">
        <f>SUM(_xlfn.XLOOKUP($D67,$D$17:$D$31,$AD$17:$AD$31):_xlfn.XLOOKUP($D67,$D$17:$D$31,AE$17:AE$31))</f>
        <v>0</v>
      </c>
      <c r="AF67" s="242">
        <f>SUM(_xlfn.XLOOKUP($D67,$D$17:$D$31,$AD$17:$AD$31):_xlfn.XLOOKUP($D67,$D$17:$D$31,AF$17:AF$31))</f>
        <v>0</v>
      </c>
      <c r="AG67" s="242">
        <f>SUM(_xlfn.XLOOKUP($D67,$D$17:$D$31,$AD$17:$AD$31):_xlfn.XLOOKUP($D67,$D$17:$D$31,AG$17:AG$31))</f>
        <v>0</v>
      </c>
      <c r="AH67" s="242">
        <f>SUM(_xlfn.XLOOKUP($D67,$D$17:$D$31,$AD$17:$AD$31):_xlfn.XLOOKUP($D67,$D$17:$D$31,AH$17:AH$31))</f>
        <v>0</v>
      </c>
      <c r="AI67" s="242">
        <f>SUM(_xlfn.XLOOKUP($D67,$D$17:$D$31,$AD$17:$AD$31):_xlfn.XLOOKUP($D67,$D$17:$D$31,AI$17:AI$31))</f>
        <v>0</v>
      </c>
      <c r="AJ67" s="242">
        <f>SUM(_xlfn.XLOOKUP($D67,$D$17:$D$31,$AD$17:$AD$31):_xlfn.XLOOKUP($D67,$D$17:$D$31,AJ$17:AJ$31))</f>
        <v>0</v>
      </c>
      <c r="AK67" s="242">
        <f>SUM(_xlfn.XLOOKUP($D67,$D$17:$D$31,$AD$17:$AD$31):_xlfn.XLOOKUP($D67,$D$17:$D$31,AK$17:AK$31))</f>
        <v>0</v>
      </c>
      <c r="AL67" s="242">
        <f>SUM(_xlfn.XLOOKUP($D67,$D$17:$D$31,$AD$17:$AD$31):_xlfn.XLOOKUP($D67,$D$17:$D$31,AL$17:AL$31))</f>
        <v>0</v>
      </c>
      <c r="AM67" s="242">
        <f>SUM(_xlfn.XLOOKUP($D67,$D$17:$D$31,$AD$17:$AD$31):_xlfn.XLOOKUP($D67,$D$17:$D$31,AM$17:AM$31))</f>
        <v>0</v>
      </c>
      <c r="AN67" s="242">
        <f>SUM(_xlfn.XLOOKUP($D67,$D$17:$D$31,$AD$17:$AD$31):_xlfn.XLOOKUP($D67,$D$17:$D$31,AN$17:AN$31))</f>
        <v>0</v>
      </c>
      <c r="AO67" s="242">
        <f>SUM(_xlfn.XLOOKUP($D67,$D$17:$D$31,$AD$17:$AD$31):_xlfn.XLOOKUP($D67,$D$17:$D$31,AO$17:AO$31))</f>
        <v>0</v>
      </c>
      <c r="AP67" s="242">
        <f>SUM(_xlfn.XLOOKUP($D67,$D$17:$D$31,$AD$17:$AD$31):_xlfn.XLOOKUP($D67,$D$17:$D$31,AP$17:AP$31))</f>
        <v>0</v>
      </c>
      <c r="AQ67" s="242">
        <f>SUM(_xlfn.XLOOKUP($D67,$D$17:$D$31,$AD$17:$AD$31):_xlfn.XLOOKUP($D67,$D$17:$D$31,AQ$17:AQ$31))</f>
        <v>0</v>
      </c>
      <c r="AR67" s="242">
        <f>SUM(_xlfn.XLOOKUP($D67,$D$17:$D$31,$AD$17:$AD$31):_xlfn.XLOOKUP($D67,$D$17:$D$31,AR$17:AR$31))</f>
        <v>0</v>
      </c>
      <c r="AS67" s="242">
        <f>SUM(_xlfn.XLOOKUP($D67,$D$17:$D$31,$AD$17:$AD$31):_xlfn.XLOOKUP($D67,$D$17:$D$31,AS$17:AS$31))</f>
        <v>0</v>
      </c>
      <c r="AT67" s="242">
        <f>SUM(_xlfn.XLOOKUP($D67,$D$17:$D$31,$AD$17:$AD$31):_xlfn.XLOOKUP($D67,$D$17:$D$31,AT$17:AT$31))</f>
        <v>0</v>
      </c>
      <c r="AU67" s="242">
        <f>SUM(_xlfn.XLOOKUP($D67,$D$17:$D$31,$AD$17:$AD$31):_xlfn.XLOOKUP($D67,$D$17:$D$31,AU$17:AU$31))</f>
        <v>0</v>
      </c>
      <c r="AV67" s="242">
        <f>SUM(_xlfn.XLOOKUP($D67,$D$17:$D$31,$AD$17:$AD$31):_xlfn.XLOOKUP($D67,$D$17:$D$31,AV$17:AV$31))</f>
        <v>0</v>
      </c>
      <c r="AW67" s="242">
        <f>SUM(_xlfn.XLOOKUP($D67,$D$17:$D$31,$AD$17:$AD$31):_xlfn.XLOOKUP($D67,$D$17:$D$31,AW$17:AW$31))</f>
        <v>0</v>
      </c>
      <c r="AX67" s="242">
        <f>SUM(_xlfn.XLOOKUP($D67,$D$17:$D$31,$AD$17:$AD$31):_xlfn.XLOOKUP($D67,$D$17:$D$31,AX$17:AX$31))</f>
        <v>0</v>
      </c>
      <c r="AY67" s="242">
        <f>SUM(_xlfn.XLOOKUP($D67,$D$17:$D$31,$AD$17:$AD$31):_xlfn.XLOOKUP($D67,$D$17:$D$31,AY$17:AY$31))</f>
        <v>0</v>
      </c>
      <c r="AZ67" s="242">
        <f>SUM(_xlfn.XLOOKUP($D67,$D$17:$D$31,$AD$17:$AD$31):_xlfn.XLOOKUP($D67,$D$17:$D$31,AZ$17:AZ$31))</f>
        <v>0</v>
      </c>
      <c r="BA67" s="242">
        <f>SUM(_xlfn.XLOOKUP($D67,$D$17:$D$31,$AD$17:$AD$31):_xlfn.XLOOKUP($D67,$D$17:$D$31,BA$17:BA$31))</f>
        <v>0</v>
      </c>
      <c r="BB67" s="242">
        <f>SUM(_xlfn.XLOOKUP($D67,$D$17:$D$31,$AD$17:$AD$31):_xlfn.XLOOKUP($D67,$D$17:$D$31,BB$17:BB$31))</f>
        <v>0</v>
      </c>
      <c r="BC67" s="242">
        <f>SUM(_xlfn.XLOOKUP($D67,$D$17:$D$31,$AD$17:$AD$31):_xlfn.XLOOKUP($D67,$D$17:$D$31,BC$17:BC$31))</f>
        <v>0</v>
      </c>
      <c r="BD67" s="242">
        <f>SUM(_xlfn.XLOOKUP($D67,$D$17:$D$31,$AD$17:$AD$31):_xlfn.XLOOKUP($D67,$D$17:$D$31,BD$17:BD$31))</f>
        <v>0</v>
      </c>
      <c r="BE67" s="242">
        <f>SUM(_xlfn.XLOOKUP($D67,$D$17:$D$31,$AD$17:$AD$31):_xlfn.XLOOKUP($D67,$D$17:$D$31,BE$17:BE$31))</f>
        <v>0</v>
      </c>
      <c r="BF67" s="242">
        <f>SUM(_xlfn.XLOOKUP($D67,$D$17:$D$31,$AD$17:$AD$31):_xlfn.XLOOKUP($D67,$D$17:$D$31,BF$17:BF$31))</f>
        <v>0</v>
      </c>
      <c r="BG67" s="242">
        <f>SUM(_xlfn.XLOOKUP($D67,$D$17:$D$31,$AD$17:$AD$31):_xlfn.XLOOKUP($D67,$D$17:$D$31,BG$17:BG$31))</f>
        <v>0</v>
      </c>
      <c r="BH67" s="242">
        <f>SUM(_xlfn.XLOOKUP($D67,$D$17:$D$31,$AD$17:$AD$31):_xlfn.XLOOKUP($D67,$D$17:$D$31,BH$17:BH$31))</f>
        <v>0</v>
      </c>
      <c r="BI67" s="242">
        <f>SUM(_xlfn.XLOOKUP($D67,$D$17:$D$31,$AD$17:$AD$31):_xlfn.XLOOKUP($D67,$D$17:$D$31,BI$17:BI$31))</f>
        <v>0</v>
      </c>
      <c r="BJ67" s="242">
        <f>SUM(_xlfn.XLOOKUP($D67,$D$17:$D$31,$AD$17:$AD$31):_xlfn.XLOOKUP($D67,$D$17:$D$31,BJ$17:BJ$31))</f>
        <v>0</v>
      </c>
      <c r="BK67" s="242">
        <f>SUM(_xlfn.XLOOKUP($D67,$D$17:$D$31,$AD$17:$AD$31):_xlfn.XLOOKUP($D67,$D$17:$D$31,BK$17:BK$31))</f>
        <v>0</v>
      </c>
      <c r="BL67" s="242">
        <f>SUM(_xlfn.XLOOKUP($D67,$D$17:$D$31,$AD$17:$AD$31):_xlfn.XLOOKUP($D67,$D$17:$D$31,BL$17:BL$31))</f>
        <v>0</v>
      </c>
      <c r="BM67" s="242">
        <f>SUM(_xlfn.XLOOKUP($D67,$D$17:$D$31,$AD$17:$AD$31):_xlfn.XLOOKUP($D67,$D$17:$D$31,BM$17:BM$31))</f>
        <v>0</v>
      </c>
      <c r="BN67" s="242">
        <f>SUM(_xlfn.XLOOKUP($D67,$D$17:$D$31,$AD$17:$AD$31):_xlfn.XLOOKUP($D67,$D$17:$D$31,BN$17:BN$31))</f>
        <v>0</v>
      </c>
      <c r="BO67" s="242">
        <f>SUM(_xlfn.XLOOKUP($D67,$D$17:$D$31,$AD$17:$AD$31):_xlfn.XLOOKUP($D67,$D$17:$D$31,BO$17:BO$31))</f>
        <v>0</v>
      </c>
      <c r="BP67" s="242">
        <f>SUM(_xlfn.XLOOKUP($D67,$D$17:$D$31,$AD$17:$AD$31):_xlfn.XLOOKUP($D67,$D$17:$D$31,BP$17:BP$31))</f>
        <v>0</v>
      </c>
      <c r="BQ67" s="242">
        <f>SUM(_xlfn.XLOOKUP($D67,$D$17:$D$31,$AD$17:$AD$31):_xlfn.XLOOKUP($D67,$D$17:$D$31,BQ$17:BQ$31))</f>
        <v>0</v>
      </c>
      <c r="BR67" s="242">
        <f>SUM(_xlfn.XLOOKUP($D67,$D$17:$D$31,$AD$17:$AD$31):_xlfn.XLOOKUP($D67,$D$17:$D$31,BR$17:BR$31))</f>
        <v>0</v>
      </c>
      <c r="BS67" s="242">
        <f>SUM(_xlfn.XLOOKUP($D67,$D$17:$D$31,$AD$17:$AD$31):_xlfn.XLOOKUP($D67,$D$17:$D$31,BS$17:BS$31))</f>
        <v>0</v>
      </c>
      <c r="BT67" s="242">
        <f>SUM(_xlfn.XLOOKUP($D67,$D$17:$D$31,$AD$17:$AD$31):_xlfn.XLOOKUP($D67,$D$17:$D$31,BT$17:BT$31))</f>
        <v>0</v>
      </c>
      <c r="BU67" s="242">
        <f>SUM(_xlfn.XLOOKUP($D67,$D$17:$D$31,$AD$17:$AD$31):_xlfn.XLOOKUP($D67,$D$17:$D$31,BU$17:BU$31))</f>
        <v>0</v>
      </c>
      <c r="BV67" s="242">
        <f>SUM(_xlfn.XLOOKUP($D67,$D$17:$D$31,$AD$17:$AD$31):_xlfn.XLOOKUP($D67,$D$17:$D$31,BV$17:BV$31))</f>
        <v>0</v>
      </c>
      <c r="BW67" s="242">
        <f>SUM(_xlfn.XLOOKUP($D67,$D$17:$D$31,$AD$17:$AD$31):_xlfn.XLOOKUP($D67,$D$17:$D$31,BW$17:BW$31))</f>
        <v>0</v>
      </c>
      <c r="BX67" s="242">
        <f>SUM(_xlfn.XLOOKUP($D67,$D$17:$D$31,$AD$17:$AD$31):_xlfn.XLOOKUP($D67,$D$17:$D$31,BX$17:BX$31))</f>
        <v>0</v>
      </c>
      <c r="BY67" s="242">
        <f>SUM(_xlfn.XLOOKUP($D67,$D$17:$D$31,$AD$17:$AD$31):_xlfn.XLOOKUP($D67,$D$17:$D$31,BY$17:BY$31))</f>
        <v>0</v>
      </c>
      <c r="BZ67" s="242">
        <f>SUM(_xlfn.XLOOKUP($D67,$D$17:$D$31,$AD$17:$AD$31):_xlfn.XLOOKUP($D67,$D$17:$D$31,BZ$17:BZ$31))</f>
        <v>0</v>
      </c>
      <c r="CA67" s="242">
        <f>SUM(_xlfn.XLOOKUP($D67,$D$17:$D$31,$AD$17:$AD$31):_xlfn.XLOOKUP($D67,$D$17:$D$31,CA$17:CA$31))</f>
        <v>0</v>
      </c>
      <c r="CB67" s="242">
        <f>SUM(_xlfn.XLOOKUP($D67,$D$17:$D$31,$AD$17:$AD$31):_xlfn.XLOOKUP($D67,$D$17:$D$31,CB$17:CB$31))</f>
        <v>0</v>
      </c>
      <c r="CC67" s="242">
        <f>SUM(_xlfn.XLOOKUP($D67,$D$17:$D$31,$AD$17:$AD$31):_xlfn.XLOOKUP($D67,$D$17:$D$31,CC$17:CC$31))</f>
        <v>0</v>
      </c>
      <c r="CD67" s="242">
        <f>SUM(_xlfn.XLOOKUP($D67,$D$17:$D$31,$AD$17:$AD$31):_xlfn.XLOOKUP($D67,$D$17:$D$31,CD$17:CD$31))</f>
        <v>0</v>
      </c>
      <c r="CE67" s="242">
        <f>SUM(_xlfn.XLOOKUP($D67,$D$17:$D$31,$AD$17:$AD$31):_xlfn.XLOOKUP($D67,$D$17:$D$31,CE$17:CE$31))</f>
        <v>0</v>
      </c>
      <c r="CF67" s="242">
        <f>SUM(_xlfn.XLOOKUP($D67,$D$17:$D$31,$AD$17:$AD$31):_xlfn.XLOOKUP($D67,$D$17:$D$31,CF$17:CF$31))</f>
        <v>0</v>
      </c>
      <c r="CG67" s="242">
        <f>SUM(_xlfn.XLOOKUP($D67,$D$17:$D$31,$AD$17:$AD$31):_xlfn.XLOOKUP($D67,$D$17:$D$31,CG$17:CG$31))</f>
        <v>0</v>
      </c>
      <c r="CH67" s="242">
        <f>SUM(_xlfn.XLOOKUP($D67,$D$17:$D$31,$AD$17:$AD$31):_xlfn.XLOOKUP($D67,$D$17:$D$31,CH$17:CH$31))</f>
        <v>0</v>
      </c>
      <c r="CI67" s="242">
        <f>SUM(_xlfn.XLOOKUP($D67,$D$17:$D$31,$AD$17:$AD$31):_xlfn.XLOOKUP($D67,$D$17:$D$31,CI$17:CI$31))</f>
        <v>0</v>
      </c>
      <c r="CJ67" s="242">
        <f>SUM(_xlfn.XLOOKUP($D67,$D$17:$D$31,$AD$17:$AD$31):_xlfn.XLOOKUP($D67,$D$17:$D$31,CJ$17:CJ$31))</f>
        <v>0</v>
      </c>
      <c r="CK67" s="242">
        <f>SUM(_xlfn.XLOOKUP($D67,$D$17:$D$31,$AD$17:$AD$31):_xlfn.XLOOKUP($D67,$D$17:$D$31,CK$17:CK$31))</f>
        <v>0</v>
      </c>
      <c r="CL67" s="242">
        <f>SUM(_xlfn.XLOOKUP($D67,$D$17:$D$31,$AD$17:$AD$31):_xlfn.XLOOKUP($D67,$D$17:$D$31,CL$17:CL$31))</f>
        <v>0</v>
      </c>
      <c r="CM67" s="242">
        <f>SUM(_xlfn.XLOOKUP($D67,$D$17:$D$31,$AD$17:$AD$31):_xlfn.XLOOKUP($D67,$D$17:$D$31,CM$17:CM$31))</f>
        <v>0</v>
      </c>
      <c r="CN67" s="242">
        <f>SUM(_xlfn.XLOOKUP($D67,$D$17:$D$31,$AD$17:$AD$31):_xlfn.XLOOKUP($D67,$D$17:$D$31,CN$17:CN$31))</f>
        <v>0</v>
      </c>
      <c r="CO67" s="242">
        <f>SUM(_xlfn.XLOOKUP($D67,$D$17:$D$31,$AD$17:$AD$31):_xlfn.XLOOKUP($D67,$D$17:$D$31,CO$17:CO$31))</f>
        <v>0</v>
      </c>
      <c r="CP67" s="242">
        <f>SUM(_xlfn.XLOOKUP($D67,$D$17:$D$31,$AD$17:$AD$31):_xlfn.XLOOKUP($D67,$D$17:$D$31,CP$17:CP$31))</f>
        <v>0</v>
      </c>
      <c r="CQ67" s="242">
        <f>SUM(_xlfn.XLOOKUP($D67,$D$17:$D$31,$AD$17:$AD$31):_xlfn.XLOOKUP($D67,$D$17:$D$31,CQ$17:CQ$31))</f>
        <v>0</v>
      </c>
      <c r="CR67" s="242">
        <f>SUM(_xlfn.XLOOKUP($D67,$D$17:$D$31,$AD$17:$AD$31):_xlfn.XLOOKUP($D67,$D$17:$D$31,CR$17:CR$31))</f>
        <v>0</v>
      </c>
      <c r="CS67" s="242">
        <f>SUM(_xlfn.XLOOKUP($D67,$D$17:$D$31,$AD$17:$AD$31):_xlfn.XLOOKUP($D67,$D$17:$D$31,CS$17:CS$31))</f>
        <v>0</v>
      </c>
      <c r="CT67" s="242">
        <f>SUM(_xlfn.XLOOKUP($D67,$D$17:$D$31,$AD$17:$AD$31):_xlfn.XLOOKUP($D67,$D$17:$D$31,CT$17:CT$31))</f>
        <v>0</v>
      </c>
      <c r="CU67" s="242">
        <f>SUM(_xlfn.XLOOKUP($D67,$D$17:$D$31,$AD$17:$AD$31):_xlfn.XLOOKUP($D67,$D$17:$D$31,CU$17:CU$31))</f>
        <v>0</v>
      </c>
      <c r="CV67" s="242">
        <f>SUM(_xlfn.XLOOKUP($D67,$D$17:$D$31,$AD$17:$AD$31):_xlfn.XLOOKUP($D67,$D$17:$D$31,CV$17:CV$31))</f>
        <v>0</v>
      </c>
      <c r="CW67" s="242">
        <f>SUM(_xlfn.XLOOKUP($D67,$D$17:$D$31,$AD$17:$AD$31):_xlfn.XLOOKUP($D67,$D$17:$D$31,CW$17:CW$31))</f>
        <v>0</v>
      </c>
      <c r="CX67" s="242">
        <f>SUM(_xlfn.XLOOKUP($D67,$D$17:$D$31,$AD$17:$AD$31):_xlfn.XLOOKUP($D67,$D$17:$D$31,CX$17:CX$31))</f>
        <v>0</v>
      </c>
      <c r="CY67" s="242">
        <f>SUM(_xlfn.XLOOKUP($D67,$D$17:$D$31,$AD$17:$AD$31):_xlfn.XLOOKUP($D67,$D$17:$D$31,CY$17:CY$31))</f>
        <v>0</v>
      </c>
      <c r="CZ67" s="242">
        <f>SUM(_xlfn.XLOOKUP($D67,$D$17:$D$31,$AD$17:$AD$31):_xlfn.XLOOKUP($D67,$D$17:$D$31,CZ$17:CZ$31))</f>
        <v>0</v>
      </c>
      <c r="DA67" s="242">
        <f>SUM(_xlfn.XLOOKUP($D67,$D$17:$D$31,$AD$17:$AD$31):_xlfn.XLOOKUP($D67,$D$17:$D$31,DA$17:DA$31))</f>
        <v>0</v>
      </c>
      <c r="DB67" s="242">
        <f>SUM(_xlfn.XLOOKUP($D67,$D$17:$D$31,$AD$17:$AD$31):_xlfn.XLOOKUP($D67,$D$17:$D$31,DB$17:DB$31))</f>
        <v>0</v>
      </c>
      <c r="DC67" s="242">
        <f>SUM(_xlfn.XLOOKUP($D67,$D$17:$D$31,$AD$17:$AD$31):_xlfn.XLOOKUP($D67,$D$17:$D$31,DC$17:DC$31))</f>
        <v>0</v>
      </c>
      <c r="DD67" s="242">
        <f>SUM(_xlfn.XLOOKUP($D67,$D$17:$D$31,$AD$17:$AD$31):_xlfn.XLOOKUP($D67,$D$17:$D$31,DD$17:DD$31))</f>
        <v>0</v>
      </c>
      <c r="DE67" s="242">
        <f>SUM(_xlfn.XLOOKUP($D67,$D$17:$D$31,$AD$17:$AD$31):_xlfn.XLOOKUP($D67,$D$17:$D$31,DE$17:DE$31))</f>
        <v>0</v>
      </c>
      <c r="DF67" s="242">
        <f>SUM(_xlfn.XLOOKUP($D67,$D$17:$D$31,$AD$17:$AD$31):_xlfn.XLOOKUP($D67,$D$17:$D$31,DF$17:DF$31))</f>
        <v>0</v>
      </c>
      <c r="DG67" s="242">
        <f>SUM(_xlfn.XLOOKUP($D67,$D$17:$D$31,$AD$17:$AD$31):_xlfn.XLOOKUP($D67,$D$17:$D$31,DG$17:DG$31))</f>
        <v>0</v>
      </c>
      <c r="DH67" s="242">
        <f>SUM(_xlfn.XLOOKUP($D67,$D$17:$D$31,$AD$17:$AD$31):_xlfn.XLOOKUP($D67,$D$17:$D$31,DH$17:DH$31))</f>
        <v>0</v>
      </c>
      <c r="DI67" s="242">
        <f>SUM(_xlfn.XLOOKUP($D67,$D$17:$D$31,$AD$17:$AD$31):_xlfn.XLOOKUP($D67,$D$17:$D$31,DI$17:DI$31))</f>
        <v>0</v>
      </c>
      <c r="DJ67" s="242">
        <f>SUM(_xlfn.XLOOKUP($D67,$D$17:$D$31,$AD$17:$AD$31):_xlfn.XLOOKUP($D67,$D$17:$D$31,DJ$17:DJ$31))</f>
        <v>0</v>
      </c>
      <c r="DK67" s="242">
        <f>SUM(_xlfn.XLOOKUP($D67,$D$17:$D$31,$AD$17:$AD$31):_xlfn.XLOOKUP($D67,$D$17:$D$31,DK$17:DK$31))</f>
        <v>0</v>
      </c>
      <c r="DL67" s="242">
        <f>SUM(_xlfn.XLOOKUP($D67,$D$17:$D$31,$AD$17:$AD$31):_xlfn.XLOOKUP($D67,$D$17:$D$31,DL$17:DL$31))</f>
        <v>0</v>
      </c>
      <c r="DM67" s="242">
        <f>SUM(_xlfn.XLOOKUP($D67,$D$17:$D$31,$AD$17:$AD$31):_xlfn.XLOOKUP($D67,$D$17:$D$31,DM$17:DM$31))</f>
        <v>0</v>
      </c>
      <c r="DN67" s="242">
        <f>SUM(_xlfn.XLOOKUP($D67,$D$17:$D$31,$AD$17:$AD$31):_xlfn.XLOOKUP($D67,$D$17:$D$31,DN$17:DN$31))</f>
        <v>0</v>
      </c>
      <c r="DO67" s="242">
        <f>SUM(_xlfn.XLOOKUP($D67,$D$17:$D$31,$AD$17:$AD$31):_xlfn.XLOOKUP($D67,$D$17:$D$31,DO$17:DO$31))</f>
        <v>0</v>
      </c>
      <c r="DP67" s="242">
        <f>SUM(_xlfn.XLOOKUP($D67,$D$17:$D$31,$AD$17:$AD$31):_xlfn.XLOOKUP($D67,$D$17:$D$31,DP$17:DP$31))</f>
        <v>0</v>
      </c>
      <c r="DQ67" s="242">
        <f>SUM(_xlfn.XLOOKUP($D67,$D$17:$D$31,$AD$17:$AD$31):_xlfn.XLOOKUP($D67,$D$17:$D$31,DQ$17:DQ$31))</f>
        <v>0</v>
      </c>
      <c r="DR67" s="242">
        <f>SUM(_xlfn.XLOOKUP($D67,$D$17:$D$31,$AD$17:$AD$31):_xlfn.XLOOKUP($D67,$D$17:$D$31,DR$17:DR$31))</f>
        <v>0</v>
      </c>
      <c r="DS67" s="242">
        <f>SUM(_xlfn.XLOOKUP($D67,$D$17:$D$31,$AD$17:$AD$31):_xlfn.XLOOKUP($D67,$D$17:$D$31,DS$17:DS$31))</f>
        <v>0</v>
      </c>
      <c r="DT67" s="242">
        <f>SUM(_xlfn.XLOOKUP($D67,$D$17:$D$31,$AD$17:$AD$31):_xlfn.XLOOKUP($D67,$D$17:$D$31,DT$17:DT$31))</f>
        <v>0</v>
      </c>
      <c r="DU67" s="242">
        <f>SUM(_xlfn.XLOOKUP($D67,$D$17:$D$31,$AD$17:$AD$31):_xlfn.XLOOKUP($D67,$D$17:$D$31,DU$17:DU$31))</f>
        <v>0</v>
      </c>
      <c r="DV67" s="242">
        <f>SUM(_xlfn.XLOOKUP($D67,$D$17:$D$31,$AD$17:$AD$31):_xlfn.XLOOKUP($D67,$D$17:$D$31,DV$17:DV$31))</f>
        <v>0</v>
      </c>
      <c r="DW67" s="242">
        <f>SUM(_xlfn.XLOOKUP($D67,$D$17:$D$31,$AD$17:$AD$31):_xlfn.XLOOKUP($D67,$D$17:$D$31,DW$17:DW$31))</f>
        <v>0</v>
      </c>
      <c r="DX67" s="242">
        <f>SUM(_xlfn.XLOOKUP($D67,$D$17:$D$31,$AD$17:$AD$31):_xlfn.XLOOKUP($D67,$D$17:$D$31,DX$17:DX$31))</f>
        <v>0</v>
      </c>
      <c r="DY67" s="242">
        <f>SUM(_xlfn.XLOOKUP($D67,$D$17:$D$31,$AD$17:$AD$31):_xlfn.XLOOKUP($D67,$D$17:$D$31,DY$17:DY$31))</f>
        <v>0</v>
      </c>
      <c r="DZ67" s="242">
        <f>SUM(_xlfn.XLOOKUP($D67,$D$17:$D$31,$AD$17:$AD$31):_xlfn.XLOOKUP($D67,$D$17:$D$31,DZ$17:DZ$31))</f>
        <v>0</v>
      </c>
      <c r="EA67" s="242">
        <f>SUM(_xlfn.XLOOKUP($D67,$D$17:$D$31,$AD$17:$AD$31):_xlfn.XLOOKUP($D67,$D$17:$D$31,EA$17:EA$31))</f>
        <v>0</v>
      </c>
      <c r="EB67" s="242">
        <f>SUM(_xlfn.XLOOKUP($D67,$D$17:$D$31,$AD$17:$AD$31):_xlfn.XLOOKUP($D67,$D$17:$D$31,EB$17:EB$31))</f>
        <v>0</v>
      </c>
      <c r="EC67" s="242">
        <f>SUM(_xlfn.XLOOKUP($D67,$D$17:$D$31,$AD$17:$AD$31):_xlfn.XLOOKUP($D67,$D$17:$D$31,EC$17:EC$31))</f>
        <v>0</v>
      </c>
      <c r="ED67" s="242">
        <f>SUM(_xlfn.XLOOKUP($D67,$D$17:$D$31,$AD$17:$AD$31):_xlfn.XLOOKUP($D67,$D$17:$D$31,ED$17:ED$31))</f>
        <v>0</v>
      </c>
      <c r="EE67" s="242">
        <f>SUM(_xlfn.XLOOKUP($D67,$D$17:$D$31,$AD$17:$AD$31):_xlfn.XLOOKUP($D67,$D$17:$D$31,EE$17:EE$31))</f>
        <v>0</v>
      </c>
      <c r="EF67" s="242">
        <f>SUM(_xlfn.XLOOKUP($D67,$D$17:$D$31,$AD$17:$AD$31):_xlfn.XLOOKUP($D67,$D$17:$D$31,EF$17:EF$31))</f>
        <v>0</v>
      </c>
      <c r="EG67" s="242">
        <f>SUM(_xlfn.XLOOKUP($D67,$D$17:$D$31,$AD$17:$AD$31):_xlfn.XLOOKUP($D67,$D$17:$D$31,EG$17:EG$31))</f>
        <v>0</v>
      </c>
      <c r="EH67" s="242">
        <f>SUM(_xlfn.XLOOKUP($D67,$D$17:$D$31,$AD$17:$AD$31):_xlfn.XLOOKUP($D67,$D$17:$D$31,EH$17:EH$31))</f>
        <v>0</v>
      </c>
      <c r="EI67" s="242">
        <f>SUM(_xlfn.XLOOKUP($D67,$D$17:$D$31,$AD$17:$AD$31):_xlfn.XLOOKUP($D67,$D$17:$D$31,EI$17:EI$31))</f>
        <v>0</v>
      </c>
      <c r="EJ67" s="242">
        <f>SUM(_xlfn.XLOOKUP($D67,$D$17:$D$31,$AD$17:$AD$31):_xlfn.XLOOKUP($D67,$D$17:$D$31,EJ$17:EJ$31))</f>
        <v>0</v>
      </c>
      <c r="EK67" s="242">
        <f>SUM(_xlfn.XLOOKUP($D67,$D$17:$D$31,$AD$17:$AD$31):_xlfn.XLOOKUP($D67,$D$17:$D$31,EK$17:EK$31))</f>
        <v>0</v>
      </c>
      <c r="EL67" s="242">
        <f>SUM(_xlfn.XLOOKUP($D67,$D$17:$D$31,$AD$17:$AD$31):_xlfn.XLOOKUP($D67,$D$17:$D$31,EL$17:EL$31))</f>
        <v>0</v>
      </c>
      <c r="EM67" s="242">
        <f>SUM(_xlfn.XLOOKUP($D67,$D$17:$D$31,$AD$17:$AD$31):_xlfn.XLOOKUP($D67,$D$17:$D$31,EM$17:EM$31))</f>
        <v>0</v>
      </c>
      <c r="EN67" s="242">
        <f>SUM(_xlfn.XLOOKUP($D67,$D$17:$D$31,$AD$17:$AD$31):_xlfn.XLOOKUP($D67,$D$17:$D$31,EN$17:EN$31))</f>
        <v>0</v>
      </c>
      <c r="EO67" s="242">
        <f>SUM(_xlfn.XLOOKUP($D67,$D$17:$D$31,$AD$17:$AD$31):_xlfn.XLOOKUP($D67,$D$17:$D$31,EO$17:EO$31))</f>
        <v>0</v>
      </c>
      <c r="EP67" s="242">
        <f>SUM(_xlfn.XLOOKUP($D67,$D$17:$D$31,$AD$17:$AD$31):_xlfn.XLOOKUP($D67,$D$17:$D$31,EP$17:EP$31))</f>
        <v>0</v>
      </c>
      <c r="EQ67" s="242">
        <f>SUM(_xlfn.XLOOKUP($D67,$D$17:$D$31,$AD$17:$AD$31):_xlfn.XLOOKUP($D67,$D$17:$D$31,EQ$17:EQ$31))</f>
        <v>0</v>
      </c>
      <c r="ER67" s="242">
        <f>SUM(_xlfn.XLOOKUP($D67,$D$17:$D$31,$AD$17:$AD$31):_xlfn.XLOOKUP($D67,$D$17:$D$31,ER$17:ER$31))</f>
        <v>0</v>
      </c>
      <c r="ES67" s="242">
        <f>SUM(_xlfn.XLOOKUP($D67,$D$17:$D$31,$AD$17:$AD$31):_xlfn.XLOOKUP($D67,$D$17:$D$31,ES$17:ES$31))</f>
        <v>0</v>
      </c>
      <c r="ET67" s="242">
        <f>SUM(_xlfn.XLOOKUP($D67,$D$17:$D$31,$AD$17:$AD$31):_xlfn.XLOOKUP($D67,$D$17:$D$31,ET$17:ET$31))</f>
        <v>0</v>
      </c>
      <c r="EU67" s="242">
        <f>SUM(_xlfn.XLOOKUP($D67,$D$17:$D$31,$AD$17:$AD$31):_xlfn.XLOOKUP($D67,$D$17:$D$31,EU$17:EU$31))</f>
        <v>0</v>
      </c>
      <c r="EV67" s="242">
        <f>SUM(_xlfn.XLOOKUP($D67,$D$17:$D$31,$AD$17:$AD$31):_xlfn.XLOOKUP($D67,$D$17:$D$31,EV$17:EV$31))</f>
        <v>0</v>
      </c>
      <c r="EW67" s="242">
        <f>SUM(_xlfn.XLOOKUP($D67,$D$17:$D$31,$AD$17:$AD$31):_xlfn.XLOOKUP($D67,$D$17:$D$31,EW$17:EW$31))</f>
        <v>0</v>
      </c>
      <c r="EX67" s="242">
        <f>SUM(_xlfn.XLOOKUP($D67,$D$17:$D$31,$AD$17:$AD$31):_xlfn.XLOOKUP($D67,$D$17:$D$31,EX$17:EX$31))</f>
        <v>0</v>
      </c>
      <c r="EY67" s="242">
        <f>SUM(_xlfn.XLOOKUP($D67,$D$17:$D$31,$AD$17:$AD$31):_xlfn.XLOOKUP($D67,$D$17:$D$31,EY$17:EY$31))</f>
        <v>0</v>
      </c>
      <c r="EZ67" s="242">
        <f>SUM(_xlfn.XLOOKUP($D67,$D$17:$D$31,$AD$17:$AD$31):_xlfn.XLOOKUP($D67,$D$17:$D$31,EZ$17:EZ$31))</f>
        <v>0</v>
      </c>
      <c r="FA67" s="242">
        <f>SUM(_xlfn.XLOOKUP($D67,$D$17:$D$31,$AD$17:$AD$31):_xlfn.XLOOKUP($D67,$D$17:$D$31,FA$17:FA$31))</f>
        <v>0</v>
      </c>
      <c r="FB67" s="242">
        <f>SUM(_xlfn.XLOOKUP($D67,$D$17:$D$31,$AD$17:$AD$31):_xlfn.XLOOKUP($D67,$D$17:$D$31,FB$17:FB$31))</f>
        <v>0</v>
      </c>
      <c r="FC67" s="242">
        <f>SUM(_xlfn.XLOOKUP($D67,$D$17:$D$31,$AD$17:$AD$31):_xlfn.XLOOKUP($D67,$D$17:$D$31,FC$17:FC$31))</f>
        <v>0</v>
      </c>
      <c r="FD67" s="242">
        <f>SUM(_xlfn.XLOOKUP($D67,$D$17:$D$31,$AD$17:$AD$31):_xlfn.XLOOKUP($D67,$D$17:$D$31,FD$17:FD$31))</f>
        <v>0</v>
      </c>
      <c r="FE67" s="242">
        <f>SUM(_xlfn.XLOOKUP($D67,$D$17:$D$31,$AD$17:$AD$31):_xlfn.XLOOKUP($D67,$D$17:$D$31,FE$17:FE$31))</f>
        <v>0</v>
      </c>
      <c r="FF67" s="242">
        <f>SUM(_xlfn.XLOOKUP($D67,$D$17:$D$31,$AD$17:$AD$31):_xlfn.XLOOKUP($D67,$D$17:$D$31,FF$17:FF$31))</f>
        <v>0</v>
      </c>
      <c r="FG67" s="242">
        <f>SUM(_xlfn.XLOOKUP($D67,$D$17:$D$31,$AD$17:$AD$31):_xlfn.XLOOKUP($D67,$D$17:$D$31,FG$17:FG$31))</f>
        <v>0</v>
      </c>
      <c r="FH67" s="242">
        <f>SUM(_xlfn.XLOOKUP($D67,$D$17:$D$31,$AD$17:$AD$31):_xlfn.XLOOKUP($D67,$D$17:$D$31,FH$17:FH$31))</f>
        <v>0</v>
      </c>
      <c r="FI67" s="242">
        <f>SUM(_xlfn.XLOOKUP($D67,$D$17:$D$31,$AD$17:$AD$31):_xlfn.XLOOKUP($D67,$D$17:$D$31,FI$17:FI$31))</f>
        <v>0</v>
      </c>
      <c r="FJ67" s="242">
        <f>SUM(_xlfn.XLOOKUP($D67,$D$17:$D$31,$AD$17:$AD$31):_xlfn.XLOOKUP($D67,$D$17:$D$31,FJ$17:FJ$31))</f>
        <v>0</v>
      </c>
      <c r="FK67" s="242">
        <f>SUM(_xlfn.XLOOKUP($D67,$D$17:$D$31,$AD$17:$AD$31):_xlfn.XLOOKUP($D67,$D$17:$D$31,FK$17:FK$31))</f>
        <v>0</v>
      </c>
      <c r="FL67" s="242">
        <f>SUM(_xlfn.XLOOKUP($D67,$D$17:$D$31,$AD$17:$AD$31):_xlfn.XLOOKUP($D67,$D$17:$D$31,FL$17:FL$31))</f>
        <v>0</v>
      </c>
      <c r="FM67" s="242">
        <f>SUM(_xlfn.XLOOKUP($D67,$D$17:$D$31,$AD$17:$AD$31):_xlfn.XLOOKUP($D67,$D$17:$D$31,FM$17:FM$31))</f>
        <v>0</v>
      </c>
      <c r="FN67" s="242">
        <f>SUM(_xlfn.XLOOKUP($D67,$D$17:$D$31,$AD$17:$AD$31):_xlfn.XLOOKUP($D67,$D$17:$D$31,FN$17:FN$31))</f>
        <v>0</v>
      </c>
      <c r="FO67" s="242">
        <f>SUM(_xlfn.XLOOKUP($D67,$D$17:$D$31,$AD$17:$AD$31):_xlfn.XLOOKUP($D67,$D$17:$D$31,FO$17:FO$31))</f>
        <v>0</v>
      </c>
      <c r="FP67" s="242">
        <f>SUM(_xlfn.XLOOKUP($D67,$D$17:$D$31,$AD$17:$AD$31):_xlfn.XLOOKUP($D67,$D$17:$D$31,FP$17:FP$31))</f>
        <v>0</v>
      </c>
      <c r="FQ67" s="242">
        <f>SUM(_xlfn.XLOOKUP($D67,$D$17:$D$31,$AD$17:$AD$31):_xlfn.XLOOKUP($D67,$D$17:$D$31,FQ$17:FQ$31))</f>
        <v>0</v>
      </c>
      <c r="FR67" s="242">
        <f>SUM(_xlfn.XLOOKUP($D67,$D$17:$D$31,$AD$17:$AD$31):_xlfn.XLOOKUP($D67,$D$17:$D$31,FR$17:FR$31))</f>
        <v>0</v>
      </c>
      <c r="FS67" s="242">
        <f>SUM(_xlfn.XLOOKUP($D67,$D$17:$D$31,$AD$17:$AD$31):_xlfn.XLOOKUP($D67,$D$17:$D$31,FS$17:FS$31))</f>
        <v>0</v>
      </c>
      <c r="FT67" s="242">
        <f>SUM(_xlfn.XLOOKUP($D67,$D$17:$D$31,$AD$17:$AD$31):_xlfn.XLOOKUP($D67,$D$17:$D$31,FT$17:FT$31))</f>
        <v>0</v>
      </c>
      <c r="FU67" s="242">
        <f>SUM(_xlfn.XLOOKUP($D67,$D$17:$D$31,$AD$17:$AD$31):_xlfn.XLOOKUP($D67,$D$17:$D$31,FU$17:FU$31))</f>
        <v>0</v>
      </c>
      <c r="FV67" s="242">
        <f>SUM(_xlfn.XLOOKUP($D67,$D$17:$D$31,$AD$17:$AD$31):_xlfn.XLOOKUP($D67,$D$17:$D$31,FV$17:FV$31))</f>
        <v>0</v>
      </c>
      <c r="FW67" s="242">
        <f>SUM(_xlfn.XLOOKUP($D67,$D$17:$D$31,$AD$17:$AD$31):_xlfn.XLOOKUP($D67,$D$17:$D$31,FW$17:FW$31))</f>
        <v>0</v>
      </c>
      <c r="FX67" s="242">
        <f>SUM(_xlfn.XLOOKUP($D67,$D$17:$D$31,$AD$17:$AD$31):_xlfn.XLOOKUP($D67,$D$17:$D$31,FX$17:FX$31))</f>
        <v>0</v>
      </c>
      <c r="FY67" s="242">
        <f>SUM(_xlfn.XLOOKUP($D67,$D$17:$D$31,$AD$17:$AD$31):_xlfn.XLOOKUP($D67,$D$17:$D$31,FY$17:FY$31))</f>
        <v>0</v>
      </c>
      <c r="FZ67" s="242">
        <f>SUM(_xlfn.XLOOKUP($D67,$D$17:$D$31,$AD$17:$AD$31):_xlfn.XLOOKUP($D67,$D$17:$D$31,FZ$17:FZ$31))</f>
        <v>0</v>
      </c>
      <c r="GA67" s="242">
        <f>SUM(_xlfn.XLOOKUP($D67,$D$17:$D$31,$AD$17:$AD$31):_xlfn.XLOOKUP($D67,$D$17:$D$31,GA$17:GA$31))</f>
        <v>0</v>
      </c>
      <c r="GB67" s="242">
        <f>SUM(_xlfn.XLOOKUP($D67,$D$17:$D$31,$AD$17:$AD$31):_xlfn.XLOOKUP($D67,$D$17:$D$31,GB$17:GB$31))</f>
        <v>0</v>
      </c>
      <c r="GC67" s="242">
        <f>SUM(_xlfn.XLOOKUP($D67,$D$17:$D$31,$AD$17:$AD$31):_xlfn.XLOOKUP($D67,$D$17:$D$31,GC$17:GC$31))</f>
        <v>0</v>
      </c>
      <c r="GD67" s="242">
        <f>SUM(_xlfn.XLOOKUP($D67,$D$17:$D$31,$AD$17:$AD$31):_xlfn.XLOOKUP($D67,$D$17:$D$31,GD$17:GD$31))</f>
        <v>0</v>
      </c>
      <c r="GE67" s="242">
        <f>SUM(_xlfn.XLOOKUP($D67,$D$17:$D$31,$AD$17:$AD$31):_xlfn.XLOOKUP($D67,$D$17:$D$31,GE$17:GE$31))</f>
        <v>0</v>
      </c>
      <c r="GF67" s="242">
        <f>SUM(_xlfn.XLOOKUP($D67,$D$17:$D$31,$AD$17:$AD$31):_xlfn.XLOOKUP($D67,$D$17:$D$31,GF$17:GF$31))</f>
        <v>0</v>
      </c>
      <c r="GG67" s="242">
        <f>SUM(_xlfn.XLOOKUP($D67,$D$17:$D$31,$AD$17:$AD$31):_xlfn.XLOOKUP($D67,$D$17:$D$31,GG$17:GG$31))</f>
        <v>0</v>
      </c>
      <c r="GH67" s="242">
        <f>SUM(_xlfn.XLOOKUP($D67,$D$17:$D$31,$AD$17:$AD$31):_xlfn.XLOOKUP($D67,$D$17:$D$31,GH$17:GH$31))</f>
        <v>0</v>
      </c>
      <c r="GI67" s="242">
        <f>SUM(_xlfn.XLOOKUP($D67,$D$17:$D$31,$AD$17:$AD$31):_xlfn.XLOOKUP($D67,$D$17:$D$31,GI$17:GI$31))</f>
        <v>0</v>
      </c>
      <c r="GJ67" s="242">
        <f>SUM(_xlfn.XLOOKUP($D67,$D$17:$D$31,$AD$17:$AD$31):_xlfn.XLOOKUP($D67,$D$17:$D$31,GJ$17:GJ$31))</f>
        <v>0</v>
      </c>
      <c r="GK67" s="242">
        <f>SUM(_xlfn.XLOOKUP($D67,$D$17:$D$31,$AD$17:$AD$31):_xlfn.XLOOKUP($D67,$D$17:$D$31,GK$17:GK$31))</f>
        <v>0</v>
      </c>
      <c r="GL67" s="242">
        <f>SUM(_xlfn.XLOOKUP($D67,$D$17:$D$31,$AD$17:$AD$31):_xlfn.XLOOKUP($D67,$D$17:$D$31,GL$17:GL$31))</f>
        <v>0</v>
      </c>
      <c r="GM67" s="242">
        <f>SUM(_xlfn.XLOOKUP($D67,$D$17:$D$31,$AD$17:$AD$31):_xlfn.XLOOKUP($D67,$D$17:$D$31,GM$17:GM$31))</f>
        <v>0</v>
      </c>
      <c r="GN67" s="242">
        <f>SUM(_xlfn.XLOOKUP($D67,$D$17:$D$31,$AD$17:$AD$31):_xlfn.XLOOKUP($D67,$D$17:$D$31,GN$17:GN$31))</f>
        <v>0</v>
      </c>
      <c r="GO67" s="242">
        <f>SUM(_xlfn.XLOOKUP($D67,$D$17:$D$31,$AD$17:$AD$31):_xlfn.XLOOKUP($D67,$D$17:$D$31,GO$17:GO$31))</f>
        <v>0</v>
      </c>
      <c r="GP67" s="242">
        <f>SUM(_xlfn.XLOOKUP($D67,$D$17:$D$31,$AD$17:$AD$31):_xlfn.XLOOKUP($D67,$D$17:$D$31,GP$17:GP$31))</f>
        <v>0</v>
      </c>
      <c r="GQ67" s="242">
        <f>SUM(_xlfn.XLOOKUP($D67,$D$17:$D$31,$AD$17:$AD$31):_xlfn.XLOOKUP($D67,$D$17:$D$31,GQ$17:GQ$31))</f>
        <v>0</v>
      </c>
      <c r="GR67" s="242">
        <f>SUM(_xlfn.XLOOKUP($D67,$D$17:$D$31,$AD$17:$AD$31):_xlfn.XLOOKUP($D67,$D$17:$D$31,GR$17:GR$31))</f>
        <v>0</v>
      </c>
      <c r="GS67" s="242">
        <f>SUM(_xlfn.XLOOKUP($D67,$D$17:$D$31,$AD$17:$AD$31):_xlfn.XLOOKUP($D67,$D$17:$D$31,GS$17:GS$31))</f>
        <v>0</v>
      </c>
      <c r="GT67" s="242">
        <f>SUM(_xlfn.XLOOKUP($D67,$D$17:$D$31,$AD$17:$AD$31):_xlfn.XLOOKUP($D67,$D$17:$D$31,GT$17:GT$31))</f>
        <v>0</v>
      </c>
      <c r="GU67" s="242">
        <f>SUM(_xlfn.XLOOKUP($D67,$D$17:$D$31,$AD$17:$AD$31):_xlfn.XLOOKUP($D67,$D$17:$D$31,GU$17:GU$31))</f>
        <v>0</v>
      </c>
      <c r="GV67" s="242">
        <f>SUM(_xlfn.XLOOKUP($D67,$D$17:$D$31,$AD$17:$AD$31):_xlfn.XLOOKUP($D67,$D$17:$D$31,GV$17:GV$31))</f>
        <v>0</v>
      </c>
      <c r="GW67" s="242">
        <f>SUM(_xlfn.XLOOKUP($D67,$D$17:$D$31,$AD$17:$AD$31):_xlfn.XLOOKUP($D67,$D$17:$D$31,GW$17:GW$31))</f>
        <v>0</v>
      </c>
      <c r="GX67" s="242">
        <f>SUM(_xlfn.XLOOKUP($D67,$D$17:$D$31,$AD$17:$AD$31):_xlfn.XLOOKUP($D67,$D$17:$D$31,GX$17:GX$31))</f>
        <v>0</v>
      </c>
      <c r="GY67" s="242">
        <f>SUM(_xlfn.XLOOKUP($D67,$D$17:$D$31,$AD$17:$AD$31):_xlfn.XLOOKUP($D67,$D$17:$D$31,GY$17:GY$31))</f>
        <v>0</v>
      </c>
      <c r="GZ67" s="242">
        <f>SUM(_xlfn.XLOOKUP($D67,$D$17:$D$31,$AD$17:$AD$31):_xlfn.XLOOKUP($D67,$D$17:$D$31,GZ$17:GZ$31))</f>
        <v>0</v>
      </c>
      <c r="HA67" s="242">
        <f>SUM(_xlfn.XLOOKUP($D67,$D$17:$D$31,$AD$17:$AD$31):_xlfn.XLOOKUP($D67,$D$17:$D$31,HA$17:HA$31))</f>
        <v>0</v>
      </c>
    </row>
    <row r="68" spans="3:209" x14ac:dyDescent="0.2">
      <c r="C68" s="289">
        <f t="shared" si="38"/>
        <v>10</v>
      </c>
      <c r="D68" s="139"/>
      <c r="E68" s="230"/>
      <c r="F68" s="230"/>
      <c r="G68" s="230"/>
      <c r="H68" s="281"/>
      <c r="I68" s="281"/>
      <c r="J68" s="281"/>
      <c r="K68" s="281"/>
      <c r="L68" s="281"/>
      <c r="M68" s="230"/>
      <c r="N68" s="255">
        <f>SUM(_xlfn.XLOOKUP($D68,$D$17:$D$31,$N$17:$N$31):_xlfn.XLOOKUP($D68,$D$17:$D$31,N$17:N$31))</f>
        <v>0</v>
      </c>
      <c r="O68" s="255">
        <f>SUM(_xlfn.XLOOKUP($D68,$D$17:$D$31,$N$17:$N$31):_xlfn.XLOOKUP($D68,$D$17:$D$31,O$17:O$31))</f>
        <v>0</v>
      </c>
      <c r="P68" s="255">
        <f>SUM(_xlfn.XLOOKUP($D68,$D$17:$D$31,$N$17:$N$31):_xlfn.XLOOKUP($D68,$D$17:$D$31,P$17:P$31))</f>
        <v>0</v>
      </c>
      <c r="Q68" s="255">
        <f>SUM(_xlfn.XLOOKUP($D68,$D$17:$D$31,$N$17:$N$31):_xlfn.XLOOKUP($D68,$D$17:$D$31,Q$17:Q$31))</f>
        <v>0</v>
      </c>
      <c r="R68" s="255">
        <f>SUM(_xlfn.XLOOKUP($D68,$D$17:$D$31,$N$17:$N$31):_xlfn.XLOOKUP($D68,$D$17:$D$31,R$17:R$31))</f>
        <v>0</v>
      </c>
      <c r="S68" s="255">
        <f>SUM(_xlfn.XLOOKUP($D68,$D$17:$D$31,$N$17:$N$31):_xlfn.XLOOKUP($D68,$D$17:$D$31,S$17:S$31))</f>
        <v>0</v>
      </c>
      <c r="T68" s="255">
        <f>SUM(_xlfn.XLOOKUP($D68,$D$17:$D$31,$N$17:$N$31):_xlfn.XLOOKUP($D68,$D$17:$D$31,T$17:T$31))</f>
        <v>0</v>
      </c>
      <c r="U68" s="255">
        <f>SUM(_xlfn.XLOOKUP($D68,$D$17:$D$31,$N$17:$N$31):_xlfn.XLOOKUP($D68,$D$17:$D$31,U$17:U$31))</f>
        <v>0</v>
      </c>
      <c r="V68" s="255">
        <f>SUM(_xlfn.XLOOKUP($D68,$D$17:$D$31,$N$17:$N$31):_xlfn.XLOOKUP($D68,$D$17:$D$31,V$17:V$31))</f>
        <v>0</v>
      </c>
      <c r="W68" s="255">
        <f>SUM(_xlfn.XLOOKUP($D68,$D$17:$D$31,$N$17:$N$31):_xlfn.XLOOKUP($D68,$D$17:$D$31,W$17:W$31))</f>
        <v>0</v>
      </c>
      <c r="X68" s="255">
        <f>SUM(_xlfn.XLOOKUP($D68,$D$17:$D$31,$N$17:$N$31):_xlfn.XLOOKUP($D68,$D$17:$D$31,X$17:X$31))</f>
        <v>0</v>
      </c>
      <c r="Y68" s="255">
        <f>SUM(_xlfn.XLOOKUP($D68,$D$17:$D$31,$N$17:$N$31):_xlfn.XLOOKUP($D68,$D$17:$D$31,Y$17:Y$31))</f>
        <v>0</v>
      </c>
      <c r="Z68" s="255">
        <f>SUM(_xlfn.XLOOKUP($D68,$D$17:$D$31,$N$17:$N$31):_xlfn.XLOOKUP($D68,$D$17:$D$31,Z$17:Z$31))</f>
        <v>0</v>
      </c>
      <c r="AA68" s="255">
        <f>SUM(_xlfn.XLOOKUP($D68,$D$17:$D$31,$N$17:$N$31):_xlfn.XLOOKUP($D68,$D$17:$D$31,AA$17:AA$31))</f>
        <v>0</v>
      </c>
      <c r="AB68" s="255">
        <f>SUM(_xlfn.XLOOKUP($D68,$D$17:$D$31,$N$17:$N$31):_xlfn.XLOOKUP($D68,$D$17:$D$31,AB$17:AB$31))</f>
        <v>0</v>
      </c>
      <c r="AD68" s="381">
        <f>SUM(_xlfn.XLOOKUP($D68,$D$17:$D$31,$AD$17:$AD$31):_xlfn.XLOOKUP($D68,$D$17:$D$31,AD$17:AD$31))</f>
        <v>0</v>
      </c>
      <c r="AE68" s="381">
        <f>SUM(_xlfn.XLOOKUP($D68,$D$17:$D$31,$AD$17:$AD$31):_xlfn.XLOOKUP($D68,$D$17:$D$31,AE$17:AE$31))</f>
        <v>0</v>
      </c>
      <c r="AF68" s="381">
        <f>SUM(_xlfn.XLOOKUP($D68,$D$17:$D$31,$AD$17:$AD$31):_xlfn.XLOOKUP($D68,$D$17:$D$31,AF$17:AF$31))</f>
        <v>0</v>
      </c>
      <c r="AG68" s="381">
        <f>SUM(_xlfn.XLOOKUP($D68,$D$17:$D$31,$AD$17:$AD$31):_xlfn.XLOOKUP($D68,$D$17:$D$31,AG$17:AG$31))</f>
        <v>0</v>
      </c>
      <c r="AH68" s="381">
        <f>SUM(_xlfn.XLOOKUP($D68,$D$17:$D$31,$AD$17:$AD$31):_xlfn.XLOOKUP($D68,$D$17:$D$31,AH$17:AH$31))</f>
        <v>0</v>
      </c>
      <c r="AI68" s="381">
        <f>SUM(_xlfn.XLOOKUP($D68,$D$17:$D$31,$AD$17:$AD$31):_xlfn.XLOOKUP($D68,$D$17:$D$31,AI$17:AI$31))</f>
        <v>0</v>
      </c>
      <c r="AJ68" s="381">
        <f>SUM(_xlfn.XLOOKUP($D68,$D$17:$D$31,$AD$17:$AD$31):_xlfn.XLOOKUP($D68,$D$17:$D$31,AJ$17:AJ$31))</f>
        <v>0</v>
      </c>
      <c r="AK68" s="381">
        <f>SUM(_xlfn.XLOOKUP($D68,$D$17:$D$31,$AD$17:$AD$31):_xlfn.XLOOKUP($D68,$D$17:$D$31,AK$17:AK$31))</f>
        <v>0</v>
      </c>
      <c r="AL68" s="381">
        <f>SUM(_xlfn.XLOOKUP($D68,$D$17:$D$31,$AD$17:$AD$31):_xlfn.XLOOKUP($D68,$D$17:$D$31,AL$17:AL$31))</f>
        <v>0</v>
      </c>
      <c r="AM68" s="381">
        <f>SUM(_xlfn.XLOOKUP($D68,$D$17:$D$31,$AD$17:$AD$31):_xlfn.XLOOKUP($D68,$D$17:$D$31,AM$17:AM$31))</f>
        <v>0</v>
      </c>
      <c r="AN68" s="381">
        <f>SUM(_xlfn.XLOOKUP($D68,$D$17:$D$31,$AD$17:$AD$31):_xlfn.XLOOKUP($D68,$D$17:$D$31,AN$17:AN$31))</f>
        <v>0</v>
      </c>
      <c r="AO68" s="381">
        <f>SUM(_xlfn.XLOOKUP($D68,$D$17:$D$31,$AD$17:$AD$31):_xlfn.XLOOKUP($D68,$D$17:$D$31,AO$17:AO$31))</f>
        <v>0</v>
      </c>
      <c r="AP68" s="381">
        <f>SUM(_xlfn.XLOOKUP($D68,$D$17:$D$31,$AD$17:$AD$31):_xlfn.XLOOKUP($D68,$D$17:$D$31,AP$17:AP$31))</f>
        <v>0</v>
      </c>
      <c r="AQ68" s="381">
        <f>SUM(_xlfn.XLOOKUP($D68,$D$17:$D$31,$AD$17:$AD$31):_xlfn.XLOOKUP($D68,$D$17:$D$31,AQ$17:AQ$31))</f>
        <v>0</v>
      </c>
      <c r="AR68" s="381">
        <f>SUM(_xlfn.XLOOKUP($D68,$D$17:$D$31,$AD$17:$AD$31):_xlfn.XLOOKUP($D68,$D$17:$D$31,AR$17:AR$31))</f>
        <v>0</v>
      </c>
      <c r="AS68" s="381">
        <f>SUM(_xlfn.XLOOKUP($D68,$D$17:$D$31,$AD$17:$AD$31):_xlfn.XLOOKUP($D68,$D$17:$D$31,AS$17:AS$31))</f>
        <v>0</v>
      </c>
      <c r="AT68" s="381">
        <f>SUM(_xlfn.XLOOKUP($D68,$D$17:$D$31,$AD$17:$AD$31):_xlfn.XLOOKUP($D68,$D$17:$D$31,AT$17:AT$31))</f>
        <v>0</v>
      </c>
      <c r="AU68" s="381">
        <f>SUM(_xlfn.XLOOKUP($D68,$D$17:$D$31,$AD$17:$AD$31):_xlfn.XLOOKUP($D68,$D$17:$D$31,AU$17:AU$31))</f>
        <v>0</v>
      </c>
      <c r="AV68" s="381">
        <f>SUM(_xlfn.XLOOKUP($D68,$D$17:$D$31,$AD$17:$AD$31):_xlfn.XLOOKUP($D68,$D$17:$D$31,AV$17:AV$31))</f>
        <v>0</v>
      </c>
      <c r="AW68" s="381">
        <f>SUM(_xlfn.XLOOKUP($D68,$D$17:$D$31,$AD$17:$AD$31):_xlfn.XLOOKUP($D68,$D$17:$D$31,AW$17:AW$31))</f>
        <v>0</v>
      </c>
      <c r="AX68" s="381">
        <f>SUM(_xlfn.XLOOKUP($D68,$D$17:$D$31,$AD$17:$AD$31):_xlfn.XLOOKUP($D68,$D$17:$D$31,AX$17:AX$31))</f>
        <v>0</v>
      </c>
      <c r="AY68" s="381">
        <f>SUM(_xlfn.XLOOKUP($D68,$D$17:$D$31,$AD$17:$AD$31):_xlfn.XLOOKUP($D68,$D$17:$D$31,AY$17:AY$31))</f>
        <v>0</v>
      </c>
      <c r="AZ68" s="381">
        <f>SUM(_xlfn.XLOOKUP($D68,$D$17:$D$31,$AD$17:$AD$31):_xlfn.XLOOKUP($D68,$D$17:$D$31,AZ$17:AZ$31))</f>
        <v>0</v>
      </c>
      <c r="BA68" s="381">
        <f>SUM(_xlfn.XLOOKUP($D68,$D$17:$D$31,$AD$17:$AD$31):_xlfn.XLOOKUP($D68,$D$17:$D$31,BA$17:BA$31))</f>
        <v>0</v>
      </c>
      <c r="BB68" s="381">
        <f>SUM(_xlfn.XLOOKUP($D68,$D$17:$D$31,$AD$17:$AD$31):_xlfn.XLOOKUP($D68,$D$17:$D$31,BB$17:BB$31))</f>
        <v>0</v>
      </c>
      <c r="BC68" s="381">
        <f>SUM(_xlfn.XLOOKUP($D68,$D$17:$D$31,$AD$17:$AD$31):_xlfn.XLOOKUP($D68,$D$17:$D$31,BC$17:BC$31))</f>
        <v>0</v>
      </c>
      <c r="BD68" s="381">
        <f>SUM(_xlfn.XLOOKUP($D68,$D$17:$D$31,$AD$17:$AD$31):_xlfn.XLOOKUP($D68,$D$17:$D$31,BD$17:BD$31))</f>
        <v>0</v>
      </c>
      <c r="BE68" s="381">
        <f>SUM(_xlfn.XLOOKUP($D68,$D$17:$D$31,$AD$17:$AD$31):_xlfn.XLOOKUP($D68,$D$17:$D$31,BE$17:BE$31))</f>
        <v>0</v>
      </c>
      <c r="BF68" s="381">
        <f>SUM(_xlfn.XLOOKUP($D68,$D$17:$D$31,$AD$17:$AD$31):_xlfn.XLOOKUP($D68,$D$17:$D$31,BF$17:BF$31))</f>
        <v>0</v>
      </c>
      <c r="BG68" s="381">
        <f>SUM(_xlfn.XLOOKUP($D68,$D$17:$D$31,$AD$17:$AD$31):_xlfn.XLOOKUP($D68,$D$17:$D$31,BG$17:BG$31))</f>
        <v>0</v>
      </c>
      <c r="BH68" s="381">
        <f>SUM(_xlfn.XLOOKUP($D68,$D$17:$D$31,$AD$17:$AD$31):_xlfn.XLOOKUP($D68,$D$17:$D$31,BH$17:BH$31))</f>
        <v>0</v>
      </c>
      <c r="BI68" s="381">
        <f>SUM(_xlfn.XLOOKUP($D68,$D$17:$D$31,$AD$17:$AD$31):_xlfn.XLOOKUP($D68,$D$17:$D$31,BI$17:BI$31))</f>
        <v>0</v>
      </c>
      <c r="BJ68" s="381">
        <f>SUM(_xlfn.XLOOKUP($D68,$D$17:$D$31,$AD$17:$AD$31):_xlfn.XLOOKUP($D68,$D$17:$D$31,BJ$17:BJ$31))</f>
        <v>0</v>
      </c>
      <c r="BK68" s="381">
        <f>SUM(_xlfn.XLOOKUP($D68,$D$17:$D$31,$AD$17:$AD$31):_xlfn.XLOOKUP($D68,$D$17:$D$31,BK$17:BK$31))</f>
        <v>0</v>
      </c>
      <c r="BL68" s="381">
        <f>SUM(_xlfn.XLOOKUP($D68,$D$17:$D$31,$AD$17:$AD$31):_xlfn.XLOOKUP($D68,$D$17:$D$31,BL$17:BL$31))</f>
        <v>0</v>
      </c>
      <c r="BM68" s="381">
        <f>SUM(_xlfn.XLOOKUP($D68,$D$17:$D$31,$AD$17:$AD$31):_xlfn.XLOOKUP($D68,$D$17:$D$31,BM$17:BM$31))</f>
        <v>0</v>
      </c>
      <c r="BN68" s="381">
        <f>SUM(_xlfn.XLOOKUP($D68,$D$17:$D$31,$AD$17:$AD$31):_xlfn.XLOOKUP($D68,$D$17:$D$31,BN$17:BN$31))</f>
        <v>0</v>
      </c>
      <c r="BO68" s="381">
        <f>SUM(_xlfn.XLOOKUP($D68,$D$17:$D$31,$AD$17:$AD$31):_xlfn.XLOOKUP($D68,$D$17:$D$31,BO$17:BO$31))</f>
        <v>0</v>
      </c>
      <c r="BP68" s="381">
        <f>SUM(_xlfn.XLOOKUP($D68,$D$17:$D$31,$AD$17:$AD$31):_xlfn.XLOOKUP($D68,$D$17:$D$31,BP$17:BP$31))</f>
        <v>0</v>
      </c>
      <c r="BQ68" s="381">
        <f>SUM(_xlfn.XLOOKUP($D68,$D$17:$D$31,$AD$17:$AD$31):_xlfn.XLOOKUP($D68,$D$17:$D$31,BQ$17:BQ$31))</f>
        <v>0</v>
      </c>
      <c r="BR68" s="381">
        <f>SUM(_xlfn.XLOOKUP($D68,$D$17:$D$31,$AD$17:$AD$31):_xlfn.XLOOKUP($D68,$D$17:$D$31,BR$17:BR$31))</f>
        <v>0</v>
      </c>
      <c r="BS68" s="381">
        <f>SUM(_xlfn.XLOOKUP($D68,$D$17:$D$31,$AD$17:$AD$31):_xlfn.XLOOKUP($D68,$D$17:$D$31,BS$17:BS$31))</f>
        <v>0</v>
      </c>
      <c r="BT68" s="381">
        <f>SUM(_xlfn.XLOOKUP($D68,$D$17:$D$31,$AD$17:$AD$31):_xlfn.XLOOKUP($D68,$D$17:$D$31,BT$17:BT$31))</f>
        <v>0</v>
      </c>
      <c r="BU68" s="381">
        <f>SUM(_xlfn.XLOOKUP($D68,$D$17:$D$31,$AD$17:$AD$31):_xlfn.XLOOKUP($D68,$D$17:$D$31,BU$17:BU$31))</f>
        <v>0</v>
      </c>
      <c r="BV68" s="381">
        <f>SUM(_xlfn.XLOOKUP($D68,$D$17:$D$31,$AD$17:$AD$31):_xlfn.XLOOKUP($D68,$D$17:$D$31,BV$17:BV$31))</f>
        <v>0</v>
      </c>
      <c r="BW68" s="381">
        <f>SUM(_xlfn.XLOOKUP($D68,$D$17:$D$31,$AD$17:$AD$31):_xlfn.XLOOKUP($D68,$D$17:$D$31,BW$17:BW$31))</f>
        <v>0</v>
      </c>
      <c r="BX68" s="381">
        <f>SUM(_xlfn.XLOOKUP($D68,$D$17:$D$31,$AD$17:$AD$31):_xlfn.XLOOKUP($D68,$D$17:$D$31,BX$17:BX$31))</f>
        <v>0</v>
      </c>
      <c r="BY68" s="381">
        <f>SUM(_xlfn.XLOOKUP($D68,$D$17:$D$31,$AD$17:$AD$31):_xlfn.XLOOKUP($D68,$D$17:$D$31,BY$17:BY$31))</f>
        <v>0</v>
      </c>
      <c r="BZ68" s="381">
        <f>SUM(_xlfn.XLOOKUP($D68,$D$17:$D$31,$AD$17:$AD$31):_xlfn.XLOOKUP($D68,$D$17:$D$31,BZ$17:BZ$31))</f>
        <v>0</v>
      </c>
      <c r="CA68" s="381">
        <f>SUM(_xlfn.XLOOKUP($D68,$D$17:$D$31,$AD$17:$AD$31):_xlfn.XLOOKUP($D68,$D$17:$D$31,CA$17:CA$31))</f>
        <v>0</v>
      </c>
      <c r="CB68" s="381">
        <f>SUM(_xlfn.XLOOKUP($D68,$D$17:$D$31,$AD$17:$AD$31):_xlfn.XLOOKUP($D68,$D$17:$D$31,CB$17:CB$31))</f>
        <v>0</v>
      </c>
      <c r="CC68" s="381">
        <f>SUM(_xlfn.XLOOKUP($D68,$D$17:$D$31,$AD$17:$AD$31):_xlfn.XLOOKUP($D68,$D$17:$D$31,CC$17:CC$31))</f>
        <v>0</v>
      </c>
      <c r="CD68" s="381">
        <f>SUM(_xlfn.XLOOKUP($D68,$D$17:$D$31,$AD$17:$AD$31):_xlfn.XLOOKUP($D68,$D$17:$D$31,CD$17:CD$31))</f>
        <v>0</v>
      </c>
      <c r="CE68" s="381">
        <f>SUM(_xlfn.XLOOKUP($D68,$D$17:$D$31,$AD$17:$AD$31):_xlfn.XLOOKUP($D68,$D$17:$D$31,CE$17:CE$31))</f>
        <v>0</v>
      </c>
      <c r="CF68" s="381">
        <f>SUM(_xlfn.XLOOKUP($D68,$D$17:$D$31,$AD$17:$AD$31):_xlfn.XLOOKUP($D68,$D$17:$D$31,CF$17:CF$31))</f>
        <v>0</v>
      </c>
      <c r="CG68" s="381">
        <f>SUM(_xlfn.XLOOKUP($D68,$D$17:$D$31,$AD$17:$AD$31):_xlfn.XLOOKUP($D68,$D$17:$D$31,CG$17:CG$31))</f>
        <v>0</v>
      </c>
      <c r="CH68" s="381">
        <f>SUM(_xlfn.XLOOKUP($D68,$D$17:$D$31,$AD$17:$AD$31):_xlfn.XLOOKUP($D68,$D$17:$D$31,CH$17:CH$31))</f>
        <v>0</v>
      </c>
      <c r="CI68" s="381">
        <f>SUM(_xlfn.XLOOKUP($D68,$D$17:$D$31,$AD$17:$AD$31):_xlfn.XLOOKUP($D68,$D$17:$D$31,CI$17:CI$31))</f>
        <v>0</v>
      </c>
      <c r="CJ68" s="381">
        <f>SUM(_xlfn.XLOOKUP($D68,$D$17:$D$31,$AD$17:$AD$31):_xlfn.XLOOKUP($D68,$D$17:$D$31,CJ$17:CJ$31))</f>
        <v>0</v>
      </c>
      <c r="CK68" s="381">
        <f>SUM(_xlfn.XLOOKUP($D68,$D$17:$D$31,$AD$17:$AD$31):_xlfn.XLOOKUP($D68,$D$17:$D$31,CK$17:CK$31))</f>
        <v>0</v>
      </c>
      <c r="CL68" s="381">
        <f>SUM(_xlfn.XLOOKUP($D68,$D$17:$D$31,$AD$17:$AD$31):_xlfn.XLOOKUP($D68,$D$17:$D$31,CL$17:CL$31))</f>
        <v>0</v>
      </c>
      <c r="CM68" s="381">
        <f>SUM(_xlfn.XLOOKUP($D68,$D$17:$D$31,$AD$17:$AD$31):_xlfn.XLOOKUP($D68,$D$17:$D$31,CM$17:CM$31))</f>
        <v>0</v>
      </c>
      <c r="CN68" s="381">
        <f>SUM(_xlfn.XLOOKUP($D68,$D$17:$D$31,$AD$17:$AD$31):_xlfn.XLOOKUP($D68,$D$17:$D$31,CN$17:CN$31))</f>
        <v>0</v>
      </c>
      <c r="CO68" s="381">
        <f>SUM(_xlfn.XLOOKUP($D68,$D$17:$D$31,$AD$17:$AD$31):_xlfn.XLOOKUP($D68,$D$17:$D$31,CO$17:CO$31))</f>
        <v>0</v>
      </c>
      <c r="CP68" s="381">
        <f>SUM(_xlfn.XLOOKUP($D68,$D$17:$D$31,$AD$17:$AD$31):_xlfn.XLOOKUP($D68,$D$17:$D$31,CP$17:CP$31))</f>
        <v>0</v>
      </c>
      <c r="CQ68" s="381">
        <f>SUM(_xlfn.XLOOKUP($D68,$D$17:$D$31,$AD$17:$AD$31):_xlfn.XLOOKUP($D68,$D$17:$D$31,CQ$17:CQ$31))</f>
        <v>0</v>
      </c>
      <c r="CR68" s="381">
        <f>SUM(_xlfn.XLOOKUP($D68,$D$17:$D$31,$AD$17:$AD$31):_xlfn.XLOOKUP($D68,$D$17:$D$31,CR$17:CR$31))</f>
        <v>0</v>
      </c>
      <c r="CS68" s="381">
        <f>SUM(_xlfn.XLOOKUP($D68,$D$17:$D$31,$AD$17:$AD$31):_xlfn.XLOOKUP($D68,$D$17:$D$31,CS$17:CS$31))</f>
        <v>0</v>
      </c>
      <c r="CT68" s="381">
        <f>SUM(_xlfn.XLOOKUP($D68,$D$17:$D$31,$AD$17:$AD$31):_xlfn.XLOOKUP($D68,$D$17:$D$31,CT$17:CT$31))</f>
        <v>0</v>
      </c>
      <c r="CU68" s="381">
        <f>SUM(_xlfn.XLOOKUP($D68,$D$17:$D$31,$AD$17:$AD$31):_xlfn.XLOOKUP($D68,$D$17:$D$31,CU$17:CU$31))</f>
        <v>0</v>
      </c>
      <c r="CV68" s="381">
        <f>SUM(_xlfn.XLOOKUP($D68,$D$17:$D$31,$AD$17:$AD$31):_xlfn.XLOOKUP($D68,$D$17:$D$31,CV$17:CV$31))</f>
        <v>0</v>
      </c>
      <c r="CW68" s="381">
        <f>SUM(_xlfn.XLOOKUP($D68,$D$17:$D$31,$AD$17:$AD$31):_xlfn.XLOOKUP($D68,$D$17:$D$31,CW$17:CW$31))</f>
        <v>0</v>
      </c>
      <c r="CX68" s="381">
        <f>SUM(_xlfn.XLOOKUP($D68,$D$17:$D$31,$AD$17:$AD$31):_xlfn.XLOOKUP($D68,$D$17:$D$31,CX$17:CX$31))</f>
        <v>0</v>
      </c>
      <c r="CY68" s="381">
        <f>SUM(_xlfn.XLOOKUP($D68,$D$17:$D$31,$AD$17:$AD$31):_xlfn.XLOOKUP($D68,$D$17:$D$31,CY$17:CY$31))</f>
        <v>0</v>
      </c>
      <c r="CZ68" s="381">
        <f>SUM(_xlfn.XLOOKUP($D68,$D$17:$D$31,$AD$17:$AD$31):_xlfn.XLOOKUP($D68,$D$17:$D$31,CZ$17:CZ$31))</f>
        <v>0</v>
      </c>
      <c r="DA68" s="381">
        <f>SUM(_xlfn.XLOOKUP($D68,$D$17:$D$31,$AD$17:$AD$31):_xlfn.XLOOKUP($D68,$D$17:$D$31,DA$17:DA$31))</f>
        <v>0</v>
      </c>
      <c r="DB68" s="381">
        <f>SUM(_xlfn.XLOOKUP($D68,$D$17:$D$31,$AD$17:$AD$31):_xlfn.XLOOKUP($D68,$D$17:$D$31,DB$17:DB$31))</f>
        <v>0</v>
      </c>
      <c r="DC68" s="381">
        <f>SUM(_xlfn.XLOOKUP($D68,$D$17:$D$31,$AD$17:$AD$31):_xlfn.XLOOKUP($D68,$D$17:$D$31,DC$17:DC$31))</f>
        <v>0</v>
      </c>
      <c r="DD68" s="381">
        <f>SUM(_xlfn.XLOOKUP($D68,$D$17:$D$31,$AD$17:$AD$31):_xlfn.XLOOKUP($D68,$D$17:$D$31,DD$17:DD$31))</f>
        <v>0</v>
      </c>
      <c r="DE68" s="381">
        <f>SUM(_xlfn.XLOOKUP($D68,$D$17:$D$31,$AD$17:$AD$31):_xlfn.XLOOKUP($D68,$D$17:$D$31,DE$17:DE$31))</f>
        <v>0</v>
      </c>
      <c r="DF68" s="381">
        <f>SUM(_xlfn.XLOOKUP($D68,$D$17:$D$31,$AD$17:$AD$31):_xlfn.XLOOKUP($D68,$D$17:$D$31,DF$17:DF$31))</f>
        <v>0</v>
      </c>
      <c r="DG68" s="381">
        <f>SUM(_xlfn.XLOOKUP($D68,$D$17:$D$31,$AD$17:$AD$31):_xlfn.XLOOKUP($D68,$D$17:$D$31,DG$17:DG$31))</f>
        <v>0</v>
      </c>
      <c r="DH68" s="381">
        <f>SUM(_xlfn.XLOOKUP($D68,$D$17:$D$31,$AD$17:$AD$31):_xlfn.XLOOKUP($D68,$D$17:$D$31,DH$17:DH$31))</f>
        <v>0</v>
      </c>
      <c r="DI68" s="381">
        <f>SUM(_xlfn.XLOOKUP($D68,$D$17:$D$31,$AD$17:$AD$31):_xlfn.XLOOKUP($D68,$D$17:$D$31,DI$17:DI$31))</f>
        <v>0</v>
      </c>
      <c r="DJ68" s="381">
        <f>SUM(_xlfn.XLOOKUP($D68,$D$17:$D$31,$AD$17:$AD$31):_xlfn.XLOOKUP($D68,$D$17:$D$31,DJ$17:DJ$31))</f>
        <v>0</v>
      </c>
      <c r="DK68" s="381">
        <f>SUM(_xlfn.XLOOKUP($D68,$D$17:$D$31,$AD$17:$AD$31):_xlfn.XLOOKUP($D68,$D$17:$D$31,DK$17:DK$31))</f>
        <v>0</v>
      </c>
      <c r="DL68" s="381">
        <f>SUM(_xlfn.XLOOKUP($D68,$D$17:$D$31,$AD$17:$AD$31):_xlfn.XLOOKUP($D68,$D$17:$D$31,DL$17:DL$31))</f>
        <v>0</v>
      </c>
      <c r="DM68" s="381">
        <f>SUM(_xlfn.XLOOKUP($D68,$D$17:$D$31,$AD$17:$AD$31):_xlfn.XLOOKUP($D68,$D$17:$D$31,DM$17:DM$31))</f>
        <v>0</v>
      </c>
      <c r="DN68" s="381">
        <f>SUM(_xlfn.XLOOKUP($D68,$D$17:$D$31,$AD$17:$AD$31):_xlfn.XLOOKUP($D68,$D$17:$D$31,DN$17:DN$31))</f>
        <v>0</v>
      </c>
      <c r="DO68" s="381">
        <f>SUM(_xlfn.XLOOKUP($D68,$D$17:$D$31,$AD$17:$AD$31):_xlfn.XLOOKUP($D68,$D$17:$D$31,DO$17:DO$31))</f>
        <v>0</v>
      </c>
      <c r="DP68" s="381">
        <f>SUM(_xlfn.XLOOKUP($D68,$D$17:$D$31,$AD$17:$AD$31):_xlfn.XLOOKUP($D68,$D$17:$D$31,DP$17:DP$31))</f>
        <v>0</v>
      </c>
      <c r="DQ68" s="381">
        <f>SUM(_xlfn.XLOOKUP($D68,$D$17:$D$31,$AD$17:$AD$31):_xlfn.XLOOKUP($D68,$D$17:$D$31,DQ$17:DQ$31))</f>
        <v>0</v>
      </c>
      <c r="DR68" s="381">
        <f>SUM(_xlfn.XLOOKUP($D68,$D$17:$D$31,$AD$17:$AD$31):_xlfn.XLOOKUP($D68,$D$17:$D$31,DR$17:DR$31))</f>
        <v>0</v>
      </c>
      <c r="DS68" s="381">
        <f>SUM(_xlfn.XLOOKUP($D68,$D$17:$D$31,$AD$17:$AD$31):_xlfn.XLOOKUP($D68,$D$17:$D$31,DS$17:DS$31))</f>
        <v>0</v>
      </c>
      <c r="DT68" s="381">
        <f>SUM(_xlfn.XLOOKUP($D68,$D$17:$D$31,$AD$17:$AD$31):_xlfn.XLOOKUP($D68,$D$17:$D$31,DT$17:DT$31))</f>
        <v>0</v>
      </c>
      <c r="DU68" s="381">
        <f>SUM(_xlfn.XLOOKUP($D68,$D$17:$D$31,$AD$17:$AD$31):_xlfn.XLOOKUP($D68,$D$17:$D$31,DU$17:DU$31))</f>
        <v>0</v>
      </c>
      <c r="DV68" s="381">
        <f>SUM(_xlfn.XLOOKUP($D68,$D$17:$D$31,$AD$17:$AD$31):_xlfn.XLOOKUP($D68,$D$17:$D$31,DV$17:DV$31))</f>
        <v>0</v>
      </c>
      <c r="DW68" s="381">
        <f>SUM(_xlfn.XLOOKUP($D68,$D$17:$D$31,$AD$17:$AD$31):_xlfn.XLOOKUP($D68,$D$17:$D$31,DW$17:DW$31))</f>
        <v>0</v>
      </c>
      <c r="DX68" s="381">
        <f>SUM(_xlfn.XLOOKUP($D68,$D$17:$D$31,$AD$17:$AD$31):_xlfn.XLOOKUP($D68,$D$17:$D$31,DX$17:DX$31))</f>
        <v>0</v>
      </c>
      <c r="DY68" s="381">
        <f>SUM(_xlfn.XLOOKUP($D68,$D$17:$D$31,$AD$17:$AD$31):_xlfn.XLOOKUP($D68,$D$17:$D$31,DY$17:DY$31))</f>
        <v>0</v>
      </c>
      <c r="DZ68" s="381">
        <f>SUM(_xlfn.XLOOKUP($D68,$D$17:$D$31,$AD$17:$AD$31):_xlfn.XLOOKUP($D68,$D$17:$D$31,DZ$17:DZ$31))</f>
        <v>0</v>
      </c>
      <c r="EA68" s="381">
        <f>SUM(_xlfn.XLOOKUP($D68,$D$17:$D$31,$AD$17:$AD$31):_xlfn.XLOOKUP($D68,$D$17:$D$31,EA$17:EA$31))</f>
        <v>0</v>
      </c>
      <c r="EB68" s="381">
        <f>SUM(_xlfn.XLOOKUP($D68,$D$17:$D$31,$AD$17:$AD$31):_xlfn.XLOOKUP($D68,$D$17:$D$31,EB$17:EB$31))</f>
        <v>0</v>
      </c>
      <c r="EC68" s="381">
        <f>SUM(_xlfn.XLOOKUP($D68,$D$17:$D$31,$AD$17:$AD$31):_xlfn.XLOOKUP($D68,$D$17:$D$31,EC$17:EC$31))</f>
        <v>0</v>
      </c>
      <c r="ED68" s="381">
        <f>SUM(_xlfn.XLOOKUP($D68,$D$17:$D$31,$AD$17:$AD$31):_xlfn.XLOOKUP($D68,$D$17:$D$31,ED$17:ED$31))</f>
        <v>0</v>
      </c>
      <c r="EE68" s="381">
        <f>SUM(_xlfn.XLOOKUP($D68,$D$17:$D$31,$AD$17:$AD$31):_xlfn.XLOOKUP($D68,$D$17:$D$31,EE$17:EE$31))</f>
        <v>0</v>
      </c>
      <c r="EF68" s="381">
        <f>SUM(_xlfn.XLOOKUP($D68,$D$17:$D$31,$AD$17:$AD$31):_xlfn.XLOOKUP($D68,$D$17:$D$31,EF$17:EF$31))</f>
        <v>0</v>
      </c>
      <c r="EG68" s="381">
        <f>SUM(_xlfn.XLOOKUP($D68,$D$17:$D$31,$AD$17:$AD$31):_xlfn.XLOOKUP($D68,$D$17:$D$31,EG$17:EG$31))</f>
        <v>0</v>
      </c>
      <c r="EH68" s="381">
        <f>SUM(_xlfn.XLOOKUP($D68,$D$17:$D$31,$AD$17:$AD$31):_xlfn.XLOOKUP($D68,$D$17:$D$31,EH$17:EH$31))</f>
        <v>0</v>
      </c>
      <c r="EI68" s="381">
        <f>SUM(_xlfn.XLOOKUP($D68,$D$17:$D$31,$AD$17:$AD$31):_xlfn.XLOOKUP($D68,$D$17:$D$31,EI$17:EI$31))</f>
        <v>0</v>
      </c>
      <c r="EJ68" s="381">
        <f>SUM(_xlfn.XLOOKUP($D68,$D$17:$D$31,$AD$17:$AD$31):_xlfn.XLOOKUP($D68,$D$17:$D$31,EJ$17:EJ$31))</f>
        <v>0</v>
      </c>
      <c r="EK68" s="381">
        <f>SUM(_xlfn.XLOOKUP($D68,$D$17:$D$31,$AD$17:$AD$31):_xlfn.XLOOKUP($D68,$D$17:$D$31,EK$17:EK$31))</f>
        <v>0</v>
      </c>
      <c r="EL68" s="381">
        <f>SUM(_xlfn.XLOOKUP($D68,$D$17:$D$31,$AD$17:$AD$31):_xlfn.XLOOKUP($D68,$D$17:$D$31,EL$17:EL$31))</f>
        <v>0</v>
      </c>
      <c r="EM68" s="381">
        <f>SUM(_xlfn.XLOOKUP($D68,$D$17:$D$31,$AD$17:$AD$31):_xlfn.XLOOKUP($D68,$D$17:$D$31,EM$17:EM$31))</f>
        <v>0</v>
      </c>
      <c r="EN68" s="381">
        <f>SUM(_xlfn.XLOOKUP($D68,$D$17:$D$31,$AD$17:$AD$31):_xlfn.XLOOKUP($D68,$D$17:$D$31,EN$17:EN$31))</f>
        <v>0</v>
      </c>
      <c r="EO68" s="381">
        <f>SUM(_xlfn.XLOOKUP($D68,$D$17:$D$31,$AD$17:$AD$31):_xlfn.XLOOKUP($D68,$D$17:$D$31,EO$17:EO$31))</f>
        <v>0</v>
      </c>
      <c r="EP68" s="381">
        <f>SUM(_xlfn.XLOOKUP($D68,$D$17:$D$31,$AD$17:$AD$31):_xlfn.XLOOKUP($D68,$D$17:$D$31,EP$17:EP$31))</f>
        <v>0</v>
      </c>
      <c r="EQ68" s="381">
        <f>SUM(_xlfn.XLOOKUP($D68,$D$17:$D$31,$AD$17:$AD$31):_xlfn.XLOOKUP($D68,$D$17:$D$31,EQ$17:EQ$31))</f>
        <v>0</v>
      </c>
      <c r="ER68" s="381">
        <f>SUM(_xlfn.XLOOKUP($D68,$D$17:$D$31,$AD$17:$AD$31):_xlfn.XLOOKUP($D68,$D$17:$D$31,ER$17:ER$31))</f>
        <v>0</v>
      </c>
      <c r="ES68" s="381">
        <f>SUM(_xlfn.XLOOKUP($D68,$D$17:$D$31,$AD$17:$AD$31):_xlfn.XLOOKUP($D68,$D$17:$D$31,ES$17:ES$31))</f>
        <v>0</v>
      </c>
      <c r="ET68" s="381">
        <f>SUM(_xlfn.XLOOKUP($D68,$D$17:$D$31,$AD$17:$AD$31):_xlfn.XLOOKUP($D68,$D$17:$D$31,ET$17:ET$31))</f>
        <v>0</v>
      </c>
      <c r="EU68" s="381">
        <f>SUM(_xlfn.XLOOKUP($D68,$D$17:$D$31,$AD$17:$AD$31):_xlfn.XLOOKUP($D68,$D$17:$D$31,EU$17:EU$31))</f>
        <v>0</v>
      </c>
      <c r="EV68" s="381">
        <f>SUM(_xlfn.XLOOKUP($D68,$D$17:$D$31,$AD$17:$AD$31):_xlfn.XLOOKUP($D68,$D$17:$D$31,EV$17:EV$31))</f>
        <v>0</v>
      </c>
      <c r="EW68" s="381">
        <f>SUM(_xlfn.XLOOKUP($D68,$D$17:$D$31,$AD$17:$AD$31):_xlfn.XLOOKUP($D68,$D$17:$D$31,EW$17:EW$31))</f>
        <v>0</v>
      </c>
      <c r="EX68" s="381">
        <f>SUM(_xlfn.XLOOKUP($D68,$D$17:$D$31,$AD$17:$AD$31):_xlfn.XLOOKUP($D68,$D$17:$D$31,EX$17:EX$31))</f>
        <v>0</v>
      </c>
      <c r="EY68" s="381">
        <f>SUM(_xlfn.XLOOKUP($D68,$D$17:$D$31,$AD$17:$AD$31):_xlfn.XLOOKUP($D68,$D$17:$D$31,EY$17:EY$31))</f>
        <v>0</v>
      </c>
      <c r="EZ68" s="381">
        <f>SUM(_xlfn.XLOOKUP($D68,$D$17:$D$31,$AD$17:$AD$31):_xlfn.XLOOKUP($D68,$D$17:$D$31,EZ$17:EZ$31))</f>
        <v>0</v>
      </c>
      <c r="FA68" s="381">
        <f>SUM(_xlfn.XLOOKUP($D68,$D$17:$D$31,$AD$17:$AD$31):_xlfn.XLOOKUP($D68,$D$17:$D$31,FA$17:FA$31))</f>
        <v>0</v>
      </c>
      <c r="FB68" s="381">
        <f>SUM(_xlfn.XLOOKUP($D68,$D$17:$D$31,$AD$17:$AD$31):_xlfn.XLOOKUP($D68,$D$17:$D$31,FB$17:FB$31))</f>
        <v>0</v>
      </c>
      <c r="FC68" s="381">
        <f>SUM(_xlfn.XLOOKUP($D68,$D$17:$D$31,$AD$17:$AD$31):_xlfn.XLOOKUP($D68,$D$17:$D$31,FC$17:FC$31))</f>
        <v>0</v>
      </c>
      <c r="FD68" s="381">
        <f>SUM(_xlfn.XLOOKUP($D68,$D$17:$D$31,$AD$17:$AD$31):_xlfn.XLOOKUP($D68,$D$17:$D$31,FD$17:FD$31))</f>
        <v>0</v>
      </c>
      <c r="FE68" s="381">
        <f>SUM(_xlfn.XLOOKUP($D68,$D$17:$D$31,$AD$17:$AD$31):_xlfn.XLOOKUP($D68,$D$17:$D$31,FE$17:FE$31))</f>
        <v>0</v>
      </c>
      <c r="FF68" s="381">
        <f>SUM(_xlfn.XLOOKUP($D68,$D$17:$D$31,$AD$17:$AD$31):_xlfn.XLOOKUP($D68,$D$17:$D$31,FF$17:FF$31))</f>
        <v>0</v>
      </c>
      <c r="FG68" s="381">
        <f>SUM(_xlfn.XLOOKUP($D68,$D$17:$D$31,$AD$17:$AD$31):_xlfn.XLOOKUP($D68,$D$17:$D$31,FG$17:FG$31))</f>
        <v>0</v>
      </c>
      <c r="FH68" s="381">
        <f>SUM(_xlfn.XLOOKUP($D68,$D$17:$D$31,$AD$17:$AD$31):_xlfn.XLOOKUP($D68,$D$17:$D$31,FH$17:FH$31))</f>
        <v>0</v>
      </c>
      <c r="FI68" s="381">
        <f>SUM(_xlfn.XLOOKUP($D68,$D$17:$D$31,$AD$17:$AD$31):_xlfn.XLOOKUP($D68,$D$17:$D$31,FI$17:FI$31))</f>
        <v>0</v>
      </c>
      <c r="FJ68" s="381">
        <f>SUM(_xlfn.XLOOKUP($D68,$D$17:$D$31,$AD$17:$AD$31):_xlfn.XLOOKUP($D68,$D$17:$D$31,FJ$17:FJ$31))</f>
        <v>0</v>
      </c>
      <c r="FK68" s="381">
        <f>SUM(_xlfn.XLOOKUP($D68,$D$17:$D$31,$AD$17:$AD$31):_xlfn.XLOOKUP($D68,$D$17:$D$31,FK$17:FK$31))</f>
        <v>0</v>
      </c>
      <c r="FL68" s="381">
        <f>SUM(_xlfn.XLOOKUP($D68,$D$17:$D$31,$AD$17:$AD$31):_xlfn.XLOOKUP($D68,$D$17:$D$31,FL$17:FL$31))</f>
        <v>0</v>
      </c>
      <c r="FM68" s="381">
        <f>SUM(_xlfn.XLOOKUP($D68,$D$17:$D$31,$AD$17:$AD$31):_xlfn.XLOOKUP($D68,$D$17:$D$31,FM$17:FM$31))</f>
        <v>0</v>
      </c>
      <c r="FN68" s="381">
        <f>SUM(_xlfn.XLOOKUP($D68,$D$17:$D$31,$AD$17:$AD$31):_xlfn.XLOOKUP($D68,$D$17:$D$31,FN$17:FN$31))</f>
        <v>0</v>
      </c>
      <c r="FO68" s="381">
        <f>SUM(_xlfn.XLOOKUP($D68,$D$17:$D$31,$AD$17:$AD$31):_xlfn.XLOOKUP($D68,$D$17:$D$31,FO$17:FO$31))</f>
        <v>0</v>
      </c>
      <c r="FP68" s="381">
        <f>SUM(_xlfn.XLOOKUP($D68,$D$17:$D$31,$AD$17:$AD$31):_xlfn.XLOOKUP($D68,$D$17:$D$31,FP$17:FP$31))</f>
        <v>0</v>
      </c>
      <c r="FQ68" s="381">
        <f>SUM(_xlfn.XLOOKUP($D68,$D$17:$D$31,$AD$17:$AD$31):_xlfn.XLOOKUP($D68,$D$17:$D$31,FQ$17:FQ$31))</f>
        <v>0</v>
      </c>
      <c r="FR68" s="381">
        <f>SUM(_xlfn.XLOOKUP($D68,$D$17:$D$31,$AD$17:$AD$31):_xlfn.XLOOKUP($D68,$D$17:$D$31,FR$17:FR$31))</f>
        <v>0</v>
      </c>
      <c r="FS68" s="381">
        <f>SUM(_xlfn.XLOOKUP($D68,$D$17:$D$31,$AD$17:$AD$31):_xlfn.XLOOKUP($D68,$D$17:$D$31,FS$17:FS$31))</f>
        <v>0</v>
      </c>
      <c r="FT68" s="381">
        <f>SUM(_xlfn.XLOOKUP($D68,$D$17:$D$31,$AD$17:$AD$31):_xlfn.XLOOKUP($D68,$D$17:$D$31,FT$17:FT$31))</f>
        <v>0</v>
      </c>
      <c r="FU68" s="381">
        <f>SUM(_xlfn.XLOOKUP($D68,$D$17:$D$31,$AD$17:$AD$31):_xlfn.XLOOKUP($D68,$D$17:$D$31,FU$17:FU$31))</f>
        <v>0</v>
      </c>
      <c r="FV68" s="381">
        <f>SUM(_xlfn.XLOOKUP($D68,$D$17:$D$31,$AD$17:$AD$31):_xlfn.XLOOKUP($D68,$D$17:$D$31,FV$17:FV$31))</f>
        <v>0</v>
      </c>
      <c r="FW68" s="381">
        <f>SUM(_xlfn.XLOOKUP($D68,$D$17:$D$31,$AD$17:$AD$31):_xlfn.XLOOKUP($D68,$D$17:$D$31,FW$17:FW$31))</f>
        <v>0</v>
      </c>
      <c r="FX68" s="381">
        <f>SUM(_xlfn.XLOOKUP($D68,$D$17:$D$31,$AD$17:$AD$31):_xlfn.XLOOKUP($D68,$D$17:$D$31,FX$17:FX$31))</f>
        <v>0</v>
      </c>
      <c r="FY68" s="381">
        <f>SUM(_xlfn.XLOOKUP($D68,$D$17:$D$31,$AD$17:$AD$31):_xlfn.XLOOKUP($D68,$D$17:$D$31,FY$17:FY$31))</f>
        <v>0</v>
      </c>
      <c r="FZ68" s="381">
        <f>SUM(_xlfn.XLOOKUP($D68,$D$17:$D$31,$AD$17:$AD$31):_xlfn.XLOOKUP($D68,$D$17:$D$31,FZ$17:FZ$31))</f>
        <v>0</v>
      </c>
      <c r="GA68" s="381">
        <f>SUM(_xlfn.XLOOKUP($D68,$D$17:$D$31,$AD$17:$AD$31):_xlfn.XLOOKUP($D68,$D$17:$D$31,GA$17:GA$31))</f>
        <v>0</v>
      </c>
      <c r="GB68" s="381">
        <f>SUM(_xlfn.XLOOKUP($D68,$D$17:$D$31,$AD$17:$AD$31):_xlfn.XLOOKUP($D68,$D$17:$D$31,GB$17:GB$31))</f>
        <v>0</v>
      </c>
      <c r="GC68" s="381">
        <f>SUM(_xlfn.XLOOKUP($D68,$D$17:$D$31,$AD$17:$AD$31):_xlfn.XLOOKUP($D68,$D$17:$D$31,GC$17:GC$31))</f>
        <v>0</v>
      </c>
      <c r="GD68" s="381">
        <f>SUM(_xlfn.XLOOKUP($D68,$D$17:$D$31,$AD$17:$AD$31):_xlfn.XLOOKUP($D68,$D$17:$D$31,GD$17:GD$31))</f>
        <v>0</v>
      </c>
      <c r="GE68" s="381">
        <f>SUM(_xlfn.XLOOKUP($D68,$D$17:$D$31,$AD$17:$AD$31):_xlfn.XLOOKUP($D68,$D$17:$D$31,GE$17:GE$31))</f>
        <v>0</v>
      </c>
      <c r="GF68" s="381">
        <f>SUM(_xlfn.XLOOKUP($D68,$D$17:$D$31,$AD$17:$AD$31):_xlfn.XLOOKUP($D68,$D$17:$D$31,GF$17:GF$31))</f>
        <v>0</v>
      </c>
      <c r="GG68" s="381">
        <f>SUM(_xlfn.XLOOKUP($D68,$D$17:$D$31,$AD$17:$AD$31):_xlfn.XLOOKUP($D68,$D$17:$D$31,GG$17:GG$31))</f>
        <v>0</v>
      </c>
      <c r="GH68" s="381">
        <f>SUM(_xlfn.XLOOKUP($D68,$D$17:$D$31,$AD$17:$AD$31):_xlfn.XLOOKUP($D68,$D$17:$D$31,GH$17:GH$31))</f>
        <v>0</v>
      </c>
      <c r="GI68" s="381">
        <f>SUM(_xlfn.XLOOKUP($D68,$D$17:$D$31,$AD$17:$AD$31):_xlfn.XLOOKUP($D68,$D$17:$D$31,GI$17:GI$31))</f>
        <v>0</v>
      </c>
      <c r="GJ68" s="381">
        <f>SUM(_xlfn.XLOOKUP($D68,$D$17:$D$31,$AD$17:$AD$31):_xlfn.XLOOKUP($D68,$D$17:$D$31,GJ$17:GJ$31))</f>
        <v>0</v>
      </c>
      <c r="GK68" s="381">
        <f>SUM(_xlfn.XLOOKUP($D68,$D$17:$D$31,$AD$17:$AD$31):_xlfn.XLOOKUP($D68,$D$17:$D$31,GK$17:GK$31))</f>
        <v>0</v>
      </c>
      <c r="GL68" s="381">
        <f>SUM(_xlfn.XLOOKUP($D68,$D$17:$D$31,$AD$17:$AD$31):_xlfn.XLOOKUP($D68,$D$17:$D$31,GL$17:GL$31))</f>
        <v>0</v>
      </c>
      <c r="GM68" s="381">
        <f>SUM(_xlfn.XLOOKUP($D68,$D$17:$D$31,$AD$17:$AD$31):_xlfn.XLOOKUP($D68,$D$17:$D$31,GM$17:GM$31))</f>
        <v>0</v>
      </c>
      <c r="GN68" s="381">
        <f>SUM(_xlfn.XLOOKUP($D68,$D$17:$D$31,$AD$17:$AD$31):_xlfn.XLOOKUP($D68,$D$17:$D$31,GN$17:GN$31))</f>
        <v>0</v>
      </c>
      <c r="GO68" s="381">
        <f>SUM(_xlfn.XLOOKUP($D68,$D$17:$D$31,$AD$17:$AD$31):_xlfn.XLOOKUP($D68,$D$17:$D$31,GO$17:GO$31))</f>
        <v>0</v>
      </c>
      <c r="GP68" s="381">
        <f>SUM(_xlfn.XLOOKUP($D68,$D$17:$D$31,$AD$17:$AD$31):_xlfn.XLOOKUP($D68,$D$17:$D$31,GP$17:GP$31))</f>
        <v>0</v>
      </c>
      <c r="GQ68" s="381">
        <f>SUM(_xlfn.XLOOKUP($D68,$D$17:$D$31,$AD$17:$AD$31):_xlfn.XLOOKUP($D68,$D$17:$D$31,GQ$17:GQ$31))</f>
        <v>0</v>
      </c>
      <c r="GR68" s="381">
        <f>SUM(_xlfn.XLOOKUP($D68,$D$17:$D$31,$AD$17:$AD$31):_xlfn.XLOOKUP($D68,$D$17:$D$31,GR$17:GR$31))</f>
        <v>0</v>
      </c>
      <c r="GS68" s="381">
        <f>SUM(_xlfn.XLOOKUP($D68,$D$17:$D$31,$AD$17:$AD$31):_xlfn.XLOOKUP($D68,$D$17:$D$31,GS$17:GS$31))</f>
        <v>0</v>
      </c>
      <c r="GT68" s="381">
        <f>SUM(_xlfn.XLOOKUP($D68,$D$17:$D$31,$AD$17:$AD$31):_xlfn.XLOOKUP($D68,$D$17:$D$31,GT$17:GT$31))</f>
        <v>0</v>
      </c>
      <c r="GU68" s="381">
        <f>SUM(_xlfn.XLOOKUP($D68,$D$17:$D$31,$AD$17:$AD$31):_xlfn.XLOOKUP($D68,$D$17:$D$31,GU$17:GU$31))</f>
        <v>0</v>
      </c>
      <c r="GV68" s="381">
        <f>SUM(_xlfn.XLOOKUP($D68,$D$17:$D$31,$AD$17:$AD$31):_xlfn.XLOOKUP($D68,$D$17:$D$31,GV$17:GV$31))</f>
        <v>0</v>
      </c>
      <c r="GW68" s="381">
        <f>SUM(_xlfn.XLOOKUP($D68,$D$17:$D$31,$AD$17:$AD$31):_xlfn.XLOOKUP($D68,$D$17:$D$31,GW$17:GW$31))</f>
        <v>0</v>
      </c>
      <c r="GX68" s="381">
        <f>SUM(_xlfn.XLOOKUP($D68,$D$17:$D$31,$AD$17:$AD$31):_xlfn.XLOOKUP($D68,$D$17:$D$31,GX$17:GX$31))</f>
        <v>0</v>
      </c>
      <c r="GY68" s="381">
        <f>SUM(_xlfn.XLOOKUP($D68,$D$17:$D$31,$AD$17:$AD$31):_xlfn.XLOOKUP($D68,$D$17:$D$31,GY$17:GY$31))</f>
        <v>0</v>
      </c>
      <c r="GZ68" s="381">
        <f>SUM(_xlfn.XLOOKUP($D68,$D$17:$D$31,$AD$17:$AD$31):_xlfn.XLOOKUP($D68,$D$17:$D$31,GZ$17:GZ$31))</f>
        <v>0</v>
      </c>
      <c r="HA68" s="381">
        <f>SUM(_xlfn.XLOOKUP($D68,$D$17:$D$31,$AD$17:$AD$31):_xlfn.XLOOKUP($D68,$D$17:$D$31,HA$17:HA$31))</f>
        <v>0</v>
      </c>
    </row>
    <row r="69" spans="3:209" x14ac:dyDescent="0.2">
      <c r="C69" s="241"/>
      <c r="D69" s="241"/>
      <c r="E69" s="241"/>
      <c r="F69" s="231"/>
      <c r="G69" s="231"/>
      <c r="H69" s="279"/>
      <c r="I69" s="279"/>
      <c r="J69" s="279"/>
      <c r="K69" s="279"/>
      <c r="L69" s="279"/>
    </row>
    <row r="70" spans="3:209" x14ac:dyDescent="0.2">
      <c r="C70" s="377" t="s">
        <v>328</v>
      </c>
      <c r="D70" s="378"/>
      <c r="E70" s="378"/>
      <c r="F70" s="378" t="s">
        <v>312</v>
      </c>
      <c r="G70" s="378" t="s">
        <v>53</v>
      </c>
      <c r="H70" s="296" t="s">
        <v>313</v>
      </c>
      <c r="I70" s="296" t="s">
        <v>314</v>
      </c>
      <c r="J70" s="296" t="s">
        <v>315</v>
      </c>
      <c r="K70" s="296" t="s">
        <v>316</v>
      </c>
      <c r="L70" s="296" t="s">
        <v>317</v>
      </c>
      <c r="N70" s="379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D70" s="304" t="s">
        <v>329</v>
      </c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  <c r="CD70" s="304"/>
      <c r="CE70" s="304"/>
      <c r="CF70" s="304"/>
      <c r="CG70" s="304"/>
      <c r="CH70" s="304"/>
      <c r="CI70" s="304"/>
      <c r="CJ70" s="304"/>
      <c r="CK70" s="304"/>
      <c r="CL70" s="304"/>
      <c r="CM70" s="304"/>
      <c r="CN70" s="304"/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4"/>
      <c r="EF70" s="304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  <c r="EQ70" s="304"/>
      <c r="ER70" s="304"/>
      <c r="ES70" s="304"/>
      <c r="ET70" s="304"/>
      <c r="EU70" s="304"/>
      <c r="EV70" s="304"/>
      <c r="EW70" s="304"/>
      <c r="EX70" s="304"/>
      <c r="EY70" s="304"/>
      <c r="EZ70" s="304"/>
      <c r="FA70" s="304"/>
      <c r="FB70" s="304"/>
      <c r="FC70" s="304"/>
      <c r="FD70" s="304"/>
      <c r="FE70" s="304"/>
      <c r="FF70" s="304"/>
      <c r="FG70" s="304"/>
      <c r="FH70" s="304"/>
      <c r="FI70" s="304"/>
      <c r="FJ70" s="304"/>
      <c r="FK70" s="304"/>
      <c r="FL70" s="304"/>
      <c r="FM70" s="304"/>
      <c r="FN70" s="304"/>
      <c r="FO70" s="304"/>
      <c r="FP70" s="304"/>
      <c r="FQ70" s="304"/>
      <c r="FR70" s="304"/>
      <c r="FS70" s="304"/>
      <c r="FT70" s="304"/>
      <c r="FU70" s="304"/>
      <c r="FV70" s="304"/>
      <c r="FW70" s="304"/>
      <c r="FX70" s="304"/>
      <c r="FY70" s="304"/>
      <c r="FZ70" s="304"/>
      <c r="GA70" s="304"/>
      <c r="GB70" s="304"/>
      <c r="GC70" s="304"/>
      <c r="GD70" s="304"/>
      <c r="GE70" s="304"/>
      <c r="GF70" s="304"/>
      <c r="GG70" s="304"/>
      <c r="GH70" s="304"/>
      <c r="GI70" s="304"/>
      <c r="GJ70" s="304"/>
      <c r="GK70" s="304"/>
      <c r="GL70" s="304"/>
      <c r="GM70" s="304"/>
      <c r="GN70" s="304"/>
      <c r="GO70" s="304"/>
      <c r="GP70" s="304"/>
      <c r="GQ70" s="304"/>
      <c r="GR70" s="304"/>
      <c r="GS70" s="304"/>
      <c r="GT70" s="304"/>
      <c r="GU70" s="304"/>
      <c r="GV70" s="304"/>
      <c r="GW70" s="304"/>
      <c r="GX70" s="304"/>
      <c r="GY70" s="304"/>
      <c r="GZ70" s="304"/>
      <c r="HA70" s="304"/>
    </row>
    <row r="71" spans="3:209" x14ac:dyDescent="0.2">
      <c r="C71" s="287">
        <v>1</v>
      </c>
      <c r="D71" s="270" t="str" cm="1">
        <f t="array" ref="D71:D73">_xlfn._xlws.FILTER(D17:D31,E17:E31="Conventional Debt")</f>
        <v>Conventional Debt Financing</v>
      </c>
      <c r="E71" s="236"/>
      <c r="F71" s="306">
        <f>IF($D71=0,"",_xlfn.XLOOKUP($D71,$D$17:$D$31,F$17:F$31))</f>
        <v>0</v>
      </c>
      <c r="G71" s="661" t="str">
        <f>IFERROR(F71/SUM($F$71:$F$80),"")</f>
        <v/>
      </c>
      <c r="H71" s="290">
        <f t="shared" ref="H71:L80" si="39">IF($D71=0,"",_xlfn.XLOOKUP($D71,$D$17:$D$31,H$17:H$31))</f>
        <v>0</v>
      </c>
      <c r="I71" s="664">
        <f t="shared" si="39"/>
        <v>0</v>
      </c>
      <c r="J71" s="664" t="str">
        <f t="shared" si="39"/>
        <v/>
      </c>
      <c r="K71" s="293" t="str">
        <f>IF($D71=0,"",IF(L71="YES",I71*12,_xlfn.XLOOKUP($D71,$D$17:$D$31,K$17:K$31)))</f>
        <v/>
      </c>
      <c r="L71" s="288" t="str">
        <f t="shared" si="39"/>
        <v/>
      </c>
      <c r="N71" s="19">
        <f>COUNTIFS($AD$12:$HA$12,N$12,$AD71:$HA71,"&gt;0")</f>
        <v>0</v>
      </c>
      <c r="O71" s="19">
        <f t="shared" ref="O71:AB71" si="40">COUNTIFS($AD$12:$HA$12,O$12,$AD71:$HA71,"&gt;0")</f>
        <v>0</v>
      </c>
      <c r="P71" s="19">
        <f t="shared" si="40"/>
        <v>0</v>
      </c>
      <c r="Q71" s="19">
        <f t="shared" si="40"/>
        <v>0</v>
      </c>
      <c r="R71" s="19">
        <f t="shared" si="40"/>
        <v>0</v>
      </c>
      <c r="S71" s="19">
        <f t="shared" si="40"/>
        <v>0</v>
      </c>
      <c r="T71" s="19">
        <f t="shared" si="40"/>
        <v>0</v>
      </c>
      <c r="U71" s="19">
        <f t="shared" si="40"/>
        <v>0</v>
      </c>
      <c r="V71" s="19">
        <f t="shared" si="40"/>
        <v>0</v>
      </c>
      <c r="W71" s="19">
        <f t="shared" si="40"/>
        <v>0</v>
      </c>
      <c r="X71" s="19">
        <f t="shared" si="40"/>
        <v>0</v>
      </c>
      <c r="Y71" s="19">
        <f t="shared" si="40"/>
        <v>0</v>
      </c>
      <c r="Z71" s="19">
        <f t="shared" si="40"/>
        <v>0</v>
      </c>
      <c r="AA71" s="19">
        <f t="shared" si="40"/>
        <v>0</v>
      </c>
      <c r="AB71" s="19">
        <f t="shared" si="40"/>
        <v>0</v>
      </c>
      <c r="AD71" s="382" t="str">
        <f>IF(L71="YES",I71*12,K71)</f>
        <v/>
      </c>
      <c r="AE71" s="382">
        <f>IFERROR(MAX(AD71-1,0),0)</f>
        <v>0</v>
      </c>
      <c r="AF71" s="382">
        <f t="shared" ref="AF71:CQ71" si="41">IFERROR(MAX(AE71-1,0),0)</f>
        <v>0</v>
      </c>
      <c r="AG71" s="382">
        <f t="shared" si="41"/>
        <v>0</v>
      </c>
      <c r="AH71" s="382">
        <f t="shared" si="41"/>
        <v>0</v>
      </c>
      <c r="AI71" s="382">
        <f t="shared" si="41"/>
        <v>0</v>
      </c>
      <c r="AJ71" s="382">
        <f t="shared" si="41"/>
        <v>0</v>
      </c>
      <c r="AK71" s="382">
        <f t="shared" si="41"/>
        <v>0</v>
      </c>
      <c r="AL71" s="382">
        <f t="shared" si="41"/>
        <v>0</v>
      </c>
      <c r="AM71" s="382">
        <f t="shared" si="41"/>
        <v>0</v>
      </c>
      <c r="AN71" s="382">
        <f t="shared" si="41"/>
        <v>0</v>
      </c>
      <c r="AO71" s="382">
        <f t="shared" si="41"/>
        <v>0</v>
      </c>
      <c r="AP71" s="382">
        <f t="shared" si="41"/>
        <v>0</v>
      </c>
      <c r="AQ71" s="382">
        <f t="shared" si="41"/>
        <v>0</v>
      </c>
      <c r="AR71" s="382">
        <f t="shared" si="41"/>
        <v>0</v>
      </c>
      <c r="AS71" s="382">
        <f t="shared" si="41"/>
        <v>0</v>
      </c>
      <c r="AT71" s="382">
        <f t="shared" si="41"/>
        <v>0</v>
      </c>
      <c r="AU71" s="382">
        <f t="shared" si="41"/>
        <v>0</v>
      </c>
      <c r="AV71" s="382">
        <f t="shared" si="41"/>
        <v>0</v>
      </c>
      <c r="AW71" s="382">
        <f t="shared" si="41"/>
        <v>0</v>
      </c>
      <c r="AX71" s="382">
        <f t="shared" si="41"/>
        <v>0</v>
      </c>
      <c r="AY71" s="382">
        <f t="shared" si="41"/>
        <v>0</v>
      </c>
      <c r="AZ71" s="382">
        <f t="shared" si="41"/>
        <v>0</v>
      </c>
      <c r="BA71" s="382">
        <f t="shared" si="41"/>
        <v>0</v>
      </c>
      <c r="BB71" s="382">
        <f t="shared" si="41"/>
        <v>0</v>
      </c>
      <c r="BC71" s="382">
        <f t="shared" si="41"/>
        <v>0</v>
      </c>
      <c r="BD71" s="382">
        <f t="shared" si="41"/>
        <v>0</v>
      </c>
      <c r="BE71" s="382">
        <f t="shared" si="41"/>
        <v>0</v>
      </c>
      <c r="BF71" s="382">
        <f t="shared" si="41"/>
        <v>0</v>
      </c>
      <c r="BG71" s="382">
        <f t="shared" si="41"/>
        <v>0</v>
      </c>
      <c r="BH71" s="382">
        <f t="shared" si="41"/>
        <v>0</v>
      </c>
      <c r="BI71" s="382">
        <f t="shared" si="41"/>
        <v>0</v>
      </c>
      <c r="BJ71" s="382">
        <f t="shared" si="41"/>
        <v>0</v>
      </c>
      <c r="BK71" s="382">
        <f t="shared" si="41"/>
        <v>0</v>
      </c>
      <c r="BL71" s="382">
        <f t="shared" si="41"/>
        <v>0</v>
      </c>
      <c r="BM71" s="382">
        <f t="shared" si="41"/>
        <v>0</v>
      </c>
      <c r="BN71" s="382">
        <f t="shared" si="41"/>
        <v>0</v>
      </c>
      <c r="BO71" s="382">
        <f t="shared" si="41"/>
        <v>0</v>
      </c>
      <c r="BP71" s="382">
        <f t="shared" si="41"/>
        <v>0</v>
      </c>
      <c r="BQ71" s="382">
        <f t="shared" si="41"/>
        <v>0</v>
      </c>
      <c r="BR71" s="382">
        <f t="shared" si="41"/>
        <v>0</v>
      </c>
      <c r="BS71" s="382">
        <f t="shared" si="41"/>
        <v>0</v>
      </c>
      <c r="BT71" s="382">
        <f t="shared" si="41"/>
        <v>0</v>
      </c>
      <c r="BU71" s="382">
        <f t="shared" si="41"/>
        <v>0</v>
      </c>
      <c r="BV71" s="382">
        <f t="shared" si="41"/>
        <v>0</v>
      </c>
      <c r="BW71" s="382">
        <f t="shared" si="41"/>
        <v>0</v>
      </c>
      <c r="BX71" s="382">
        <f t="shared" si="41"/>
        <v>0</v>
      </c>
      <c r="BY71" s="382">
        <f t="shared" si="41"/>
        <v>0</v>
      </c>
      <c r="BZ71" s="382">
        <f t="shared" si="41"/>
        <v>0</v>
      </c>
      <c r="CA71" s="382">
        <f t="shared" si="41"/>
        <v>0</v>
      </c>
      <c r="CB71" s="382">
        <f t="shared" si="41"/>
        <v>0</v>
      </c>
      <c r="CC71" s="382">
        <f t="shared" si="41"/>
        <v>0</v>
      </c>
      <c r="CD71" s="382">
        <f t="shared" si="41"/>
        <v>0</v>
      </c>
      <c r="CE71" s="382">
        <f t="shared" si="41"/>
        <v>0</v>
      </c>
      <c r="CF71" s="382">
        <f t="shared" si="41"/>
        <v>0</v>
      </c>
      <c r="CG71" s="382">
        <f t="shared" si="41"/>
        <v>0</v>
      </c>
      <c r="CH71" s="382">
        <f t="shared" si="41"/>
        <v>0</v>
      </c>
      <c r="CI71" s="382">
        <f t="shared" si="41"/>
        <v>0</v>
      </c>
      <c r="CJ71" s="382">
        <f t="shared" si="41"/>
        <v>0</v>
      </c>
      <c r="CK71" s="382">
        <f t="shared" si="41"/>
        <v>0</v>
      </c>
      <c r="CL71" s="382">
        <f t="shared" si="41"/>
        <v>0</v>
      </c>
      <c r="CM71" s="382">
        <f t="shared" si="41"/>
        <v>0</v>
      </c>
      <c r="CN71" s="382">
        <f t="shared" si="41"/>
        <v>0</v>
      </c>
      <c r="CO71" s="382">
        <f t="shared" si="41"/>
        <v>0</v>
      </c>
      <c r="CP71" s="382">
        <f t="shared" si="41"/>
        <v>0</v>
      </c>
      <c r="CQ71" s="382">
        <f t="shared" si="41"/>
        <v>0</v>
      </c>
      <c r="CR71" s="382">
        <f t="shared" ref="CR71:FC71" si="42">IFERROR(MAX(CQ71-1,0),0)</f>
        <v>0</v>
      </c>
      <c r="CS71" s="382">
        <f t="shared" si="42"/>
        <v>0</v>
      </c>
      <c r="CT71" s="382">
        <f t="shared" si="42"/>
        <v>0</v>
      </c>
      <c r="CU71" s="382">
        <f t="shared" si="42"/>
        <v>0</v>
      </c>
      <c r="CV71" s="382">
        <f t="shared" si="42"/>
        <v>0</v>
      </c>
      <c r="CW71" s="382">
        <f t="shared" si="42"/>
        <v>0</v>
      </c>
      <c r="CX71" s="382">
        <f t="shared" si="42"/>
        <v>0</v>
      </c>
      <c r="CY71" s="382">
        <f t="shared" si="42"/>
        <v>0</v>
      </c>
      <c r="CZ71" s="382">
        <f t="shared" si="42"/>
        <v>0</v>
      </c>
      <c r="DA71" s="382">
        <f t="shared" si="42"/>
        <v>0</v>
      </c>
      <c r="DB71" s="382">
        <f t="shared" si="42"/>
        <v>0</v>
      </c>
      <c r="DC71" s="382">
        <f t="shared" si="42"/>
        <v>0</v>
      </c>
      <c r="DD71" s="382">
        <f t="shared" si="42"/>
        <v>0</v>
      </c>
      <c r="DE71" s="382">
        <f t="shared" si="42"/>
        <v>0</v>
      </c>
      <c r="DF71" s="382">
        <f t="shared" si="42"/>
        <v>0</v>
      </c>
      <c r="DG71" s="382">
        <f t="shared" si="42"/>
        <v>0</v>
      </c>
      <c r="DH71" s="382">
        <f t="shared" si="42"/>
        <v>0</v>
      </c>
      <c r="DI71" s="382">
        <f t="shared" si="42"/>
        <v>0</v>
      </c>
      <c r="DJ71" s="382">
        <f t="shared" si="42"/>
        <v>0</v>
      </c>
      <c r="DK71" s="382">
        <f t="shared" si="42"/>
        <v>0</v>
      </c>
      <c r="DL71" s="382">
        <f t="shared" si="42"/>
        <v>0</v>
      </c>
      <c r="DM71" s="382">
        <f t="shared" si="42"/>
        <v>0</v>
      </c>
      <c r="DN71" s="382">
        <f t="shared" si="42"/>
        <v>0</v>
      </c>
      <c r="DO71" s="382">
        <f t="shared" si="42"/>
        <v>0</v>
      </c>
      <c r="DP71" s="382">
        <f t="shared" si="42"/>
        <v>0</v>
      </c>
      <c r="DQ71" s="382">
        <f t="shared" si="42"/>
        <v>0</v>
      </c>
      <c r="DR71" s="382">
        <f t="shared" si="42"/>
        <v>0</v>
      </c>
      <c r="DS71" s="382">
        <f t="shared" si="42"/>
        <v>0</v>
      </c>
      <c r="DT71" s="382">
        <f t="shared" si="42"/>
        <v>0</v>
      </c>
      <c r="DU71" s="382">
        <f t="shared" si="42"/>
        <v>0</v>
      </c>
      <c r="DV71" s="382">
        <f t="shared" si="42"/>
        <v>0</v>
      </c>
      <c r="DW71" s="382">
        <f t="shared" si="42"/>
        <v>0</v>
      </c>
      <c r="DX71" s="382">
        <f t="shared" si="42"/>
        <v>0</v>
      </c>
      <c r="DY71" s="382">
        <f t="shared" si="42"/>
        <v>0</v>
      </c>
      <c r="DZ71" s="382">
        <f t="shared" si="42"/>
        <v>0</v>
      </c>
      <c r="EA71" s="382">
        <f t="shared" si="42"/>
        <v>0</v>
      </c>
      <c r="EB71" s="382">
        <f t="shared" si="42"/>
        <v>0</v>
      </c>
      <c r="EC71" s="382">
        <f t="shared" si="42"/>
        <v>0</v>
      </c>
      <c r="ED71" s="382">
        <f t="shared" si="42"/>
        <v>0</v>
      </c>
      <c r="EE71" s="382">
        <f t="shared" si="42"/>
        <v>0</v>
      </c>
      <c r="EF71" s="382">
        <f t="shared" si="42"/>
        <v>0</v>
      </c>
      <c r="EG71" s="382">
        <f t="shared" si="42"/>
        <v>0</v>
      </c>
      <c r="EH71" s="382">
        <f t="shared" si="42"/>
        <v>0</v>
      </c>
      <c r="EI71" s="382">
        <f t="shared" si="42"/>
        <v>0</v>
      </c>
      <c r="EJ71" s="382">
        <f t="shared" si="42"/>
        <v>0</v>
      </c>
      <c r="EK71" s="382">
        <f t="shared" si="42"/>
        <v>0</v>
      </c>
      <c r="EL71" s="382">
        <f t="shared" si="42"/>
        <v>0</v>
      </c>
      <c r="EM71" s="382">
        <f t="shared" si="42"/>
        <v>0</v>
      </c>
      <c r="EN71" s="382">
        <f t="shared" si="42"/>
        <v>0</v>
      </c>
      <c r="EO71" s="382">
        <f t="shared" si="42"/>
        <v>0</v>
      </c>
      <c r="EP71" s="382">
        <f t="shared" si="42"/>
        <v>0</v>
      </c>
      <c r="EQ71" s="382">
        <f t="shared" si="42"/>
        <v>0</v>
      </c>
      <c r="ER71" s="382">
        <f t="shared" si="42"/>
        <v>0</v>
      </c>
      <c r="ES71" s="382">
        <f t="shared" si="42"/>
        <v>0</v>
      </c>
      <c r="ET71" s="382">
        <f t="shared" si="42"/>
        <v>0</v>
      </c>
      <c r="EU71" s="382">
        <f t="shared" si="42"/>
        <v>0</v>
      </c>
      <c r="EV71" s="382">
        <f t="shared" si="42"/>
        <v>0</v>
      </c>
      <c r="EW71" s="382">
        <f t="shared" si="42"/>
        <v>0</v>
      </c>
      <c r="EX71" s="382">
        <f t="shared" si="42"/>
        <v>0</v>
      </c>
      <c r="EY71" s="382">
        <f t="shared" si="42"/>
        <v>0</v>
      </c>
      <c r="EZ71" s="382">
        <f t="shared" si="42"/>
        <v>0</v>
      </c>
      <c r="FA71" s="382">
        <f t="shared" si="42"/>
        <v>0</v>
      </c>
      <c r="FB71" s="382">
        <f t="shared" si="42"/>
        <v>0</v>
      </c>
      <c r="FC71" s="382">
        <f t="shared" si="42"/>
        <v>0</v>
      </c>
      <c r="FD71" s="382">
        <f t="shared" ref="FD71:HA71" si="43">IFERROR(MAX(FC71-1,0),0)</f>
        <v>0</v>
      </c>
      <c r="FE71" s="382">
        <f t="shared" si="43"/>
        <v>0</v>
      </c>
      <c r="FF71" s="382">
        <f t="shared" si="43"/>
        <v>0</v>
      </c>
      <c r="FG71" s="382">
        <f t="shared" si="43"/>
        <v>0</v>
      </c>
      <c r="FH71" s="382">
        <f t="shared" si="43"/>
        <v>0</v>
      </c>
      <c r="FI71" s="382">
        <f t="shared" si="43"/>
        <v>0</v>
      </c>
      <c r="FJ71" s="382">
        <f t="shared" si="43"/>
        <v>0</v>
      </c>
      <c r="FK71" s="382">
        <f t="shared" si="43"/>
        <v>0</v>
      </c>
      <c r="FL71" s="382">
        <f t="shared" si="43"/>
        <v>0</v>
      </c>
      <c r="FM71" s="382">
        <f t="shared" si="43"/>
        <v>0</v>
      </c>
      <c r="FN71" s="382">
        <f t="shared" si="43"/>
        <v>0</v>
      </c>
      <c r="FO71" s="382">
        <f t="shared" si="43"/>
        <v>0</v>
      </c>
      <c r="FP71" s="382">
        <f t="shared" si="43"/>
        <v>0</v>
      </c>
      <c r="FQ71" s="382">
        <f t="shared" si="43"/>
        <v>0</v>
      </c>
      <c r="FR71" s="382">
        <f t="shared" si="43"/>
        <v>0</v>
      </c>
      <c r="FS71" s="382">
        <f t="shared" si="43"/>
        <v>0</v>
      </c>
      <c r="FT71" s="382">
        <f t="shared" si="43"/>
        <v>0</v>
      </c>
      <c r="FU71" s="382">
        <f t="shared" si="43"/>
        <v>0</v>
      </c>
      <c r="FV71" s="382">
        <f t="shared" si="43"/>
        <v>0</v>
      </c>
      <c r="FW71" s="382">
        <f t="shared" si="43"/>
        <v>0</v>
      </c>
      <c r="FX71" s="382">
        <f t="shared" si="43"/>
        <v>0</v>
      </c>
      <c r="FY71" s="382">
        <f t="shared" si="43"/>
        <v>0</v>
      </c>
      <c r="FZ71" s="382">
        <f t="shared" si="43"/>
        <v>0</v>
      </c>
      <c r="GA71" s="382">
        <f t="shared" si="43"/>
        <v>0</v>
      </c>
      <c r="GB71" s="382">
        <f t="shared" si="43"/>
        <v>0</v>
      </c>
      <c r="GC71" s="382">
        <f t="shared" si="43"/>
        <v>0</v>
      </c>
      <c r="GD71" s="382">
        <f t="shared" si="43"/>
        <v>0</v>
      </c>
      <c r="GE71" s="382">
        <f t="shared" si="43"/>
        <v>0</v>
      </c>
      <c r="GF71" s="382">
        <f t="shared" si="43"/>
        <v>0</v>
      </c>
      <c r="GG71" s="382">
        <f t="shared" si="43"/>
        <v>0</v>
      </c>
      <c r="GH71" s="382">
        <f t="shared" si="43"/>
        <v>0</v>
      </c>
      <c r="GI71" s="382">
        <f t="shared" si="43"/>
        <v>0</v>
      </c>
      <c r="GJ71" s="382">
        <f t="shared" si="43"/>
        <v>0</v>
      </c>
      <c r="GK71" s="382">
        <f t="shared" si="43"/>
        <v>0</v>
      </c>
      <c r="GL71" s="382">
        <f t="shared" si="43"/>
        <v>0</v>
      </c>
      <c r="GM71" s="382">
        <f t="shared" si="43"/>
        <v>0</v>
      </c>
      <c r="GN71" s="382">
        <f t="shared" si="43"/>
        <v>0</v>
      </c>
      <c r="GO71" s="382">
        <f t="shared" si="43"/>
        <v>0</v>
      </c>
      <c r="GP71" s="382">
        <f t="shared" si="43"/>
        <v>0</v>
      </c>
      <c r="GQ71" s="382">
        <f t="shared" si="43"/>
        <v>0</v>
      </c>
      <c r="GR71" s="382">
        <f t="shared" si="43"/>
        <v>0</v>
      </c>
      <c r="GS71" s="382">
        <f t="shared" si="43"/>
        <v>0</v>
      </c>
      <c r="GT71" s="382">
        <f t="shared" si="43"/>
        <v>0</v>
      </c>
      <c r="GU71" s="382">
        <f t="shared" si="43"/>
        <v>0</v>
      </c>
      <c r="GV71" s="382">
        <f t="shared" si="43"/>
        <v>0</v>
      </c>
      <c r="GW71" s="382">
        <f t="shared" si="43"/>
        <v>0</v>
      </c>
      <c r="GX71" s="382">
        <f t="shared" si="43"/>
        <v>0</v>
      </c>
      <c r="GY71" s="382">
        <f t="shared" si="43"/>
        <v>0</v>
      </c>
      <c r="GZ71" s="382">
        <f t="shared" si="43"/>
        <v>0</v>
      </c>
      <c r="HA71" s="382">
        <f t="shared" si="43"/>
        <v>0</v>
      </c>
    </row>
    <row r="72" spans="3:209" x14ac:dyDescent="0.2">
      <c r="C72" s="262">
        <f>C71+1</f>
        <v>2</v>
      </c>
      <c r="D72" s="21" t="str">
        <v>PayGo TIF Loan</v>
      </c>
      <c r="F72" s="307">
        <f t="shared" ref="F72:F80" si="44">IF($D72=0,"",_xlfn.XLOOKUP($D72,$D$17:$D$31,F$17:F$31))</f>
        <v>0</v>
      </c>
      <c r="G72" s="662" t="str">
        <f t="shared" ref="G72:G80" si="45">IFERROR(F72/SUM($F$71:$F$80),"")</f>
        <v/>
      </c>
      <c r="H72" s="291">
        <f t="shared" si="39"/>
        <v>0</v>
      </c>
      <c r="I72" s="294">
        <f t="shared" si="39"/>
        <v>0</v>
      </c>
      <c r="J72" s="665" t="str">
        <f t="shared" si="39"/>
        <v/>
      </c>
      <c r="K72" s="294" t="str">
        <f t="shared" ref="K72:K80" si="46">IF($D72=0,"",IF(L72="YES",I72*12,_xlfn.XLOOKUP($D72,$D$17:$D$31,K$17:K$31)))</f>
        <v/>
      </c>
      <c r="L72" s="275" t="str">
        <f t="shared" si="39"/>
        <v/>
      </c>
      <c r="N72" s="19">
        <f t="shared" ref="N72:AB80" si="47">COUNTIFS($AD$12:$HA$12,N$12,$AD72:$HA72,"&gt;0")</f>
        <v>0</v>
      </c>
      <c r="O72" s="19">
        <f t="shared" si="47"/>
        <v>0</v>
      </c>
      <c r="P72" s="19">
        <f t="shared" si="47"/>
        <v>0</v>
      </c>
      <c r="Q72" s="19">
        <f t="shared" si="47"/>
        <v>0</v>
      </c>
      <c r="R72" s="19">
        <f t="shared" si="47"/>
        <v>0</v>
      </c>
      <c r="S72" s="19">
        <f t="shared" si="47"/>
        <v>0</v>
      </c>
      <c r="T72" s="19">
        <f t="shared" si="47"/>
        <v>0</v>
      </c>
      <c r="U72" s="19">
        <f t="shared" si="47"/>
        <v>0</v>
      </c>
      <c r="V72" s="19">
        <f t="shared" si="47"/>
        <v>0</v>
      </c>
      <c r="W72" s="19">
        <f t="shared" si="47"/>
        <v>0</v>
      </c>
      <c r="X72" s="19">
        <f t="shared" si="47"/>
        <v>0</v>
      </c>
      <c r="Y72" s="19">
        <f t="shared" si="47"/>
        <v>0</v>
      </c>
      <c r="Z72" s="19">
        <f t="shared" si="47"/>
        <v>0</v>
      </c>
      <c r="AA72" s="19">
        <f t="shared" si="47"/>
        <v>0</v>
      </c>
      <c r="AB72" s="19">
        <f t="shared" si="47"/>
        <v>0</v>
      </c>
      <c r="AD72" s="383" t="str">
        <f t="shared" ref="AD72:AD80" si="48">IF(L72="YES",I72*12,K72)</f>
        <v/>
      </c>
      <c r="AE72" s="383">
        <f>IFERROR(MAX(AD72-1,0),0)</f>
        <v>0</v>
      </c>
      <c r="AF72" s="383">
        <f t="shared" ref="AF72:CQ72" si="49">IFERROR(MAX(AE72-1,0),0)</f>
        <v>0</v>
      </c>
      <c r="AG72" s="383">
        <f t="shared" si="49"/>
        <v>0</v>
      </c>
      <c r="AH72" s="383">
        <f t="shared" si="49"/>
        <v>0</v>
      </c>
      <c r="AI72" s="383">
        <f t="shared" si="49"/>
        <v>0</v>
      </c>
      <c r="AJ72" s="383">
        <f t="shared" si="49"/>
        <v>0</v>
      </c>
      <c r="AK72" s="383">
        <f t="shared" si="49"/>
        <v>0</v>
      </c>
      <c r="AL72" s="383">
        <f t="shared" si="49"/>
        <v>0</v>
      </c>
      <c r="AM72" s="383">
        <f t="shared" si="49"/>
        <v>0</v>
      </c>
      <c r="AN72" s="383">
        <f t="shared" si="49"/>
        <v>0</v>
      </c>
      <c r="AO72" s="383">
        <f t="shared" si="49"/>
        <v>0</v>
      </c>
      <c r="AP72" s="383">
        <f t="shared" si="49"/>
        <v>0</v>
      </c>
      <c r="AQ72" s="383">
        <f t="shared" si="49"/>
        <v>0</v>
      </c>
      <c r="AR72" s="383">
        <f t="shared" si="49"/>
        <v>0</v>
      </c>
      <c r="AS72" s="383">
        <f t="shared" si="49"/>
        <v>0</v>
      </c>
      <c r="AT72" s="383">
        <f t="shared" si="49"/>
        <v>0</v>
      </c>
      <c r="AU72" s="383">
        <f t="shared" si="49"/>
        <v>0</v>
      </c>
      <c r="AV72" s="383">
        <f t="shared" si="49"/>
        <v>0</v>
      </c>
      <c r="AW72" s="383">
        <f t="shared" si="49"/>
        <v>0</v>
      </c>
      <c r="AX72" s="383">
        <f t="shared" si="49"/>
        <v>0</v>
      </c>
      <c r="AY72" s="383">
        <f t="shared" si="49"/>
        <v>0</v>
      </c>
      <c r="AZ72" s="383">
        <f t="shared" si="49"/>
        <v>0</v>
      </c>
      <c r="BA72" s="383">
        <f t="shared" si="49"/>
        <v>0</v>
      </c>
      <c r="BB72" s="383">
        <f t="shared" si="49"/>
        <v>0</v>
      </c>
      <c r="BC72" s="383">
        <f t="shared" si="49"/>
        <v>0</v>
      </c>
      <c r="BD72" s="383">
        <f t="shared" si="49"/>
        <v>0</v>
      </c>
      <c r="BE72" s="383">
        <f t="shared" si="49"/>
        <v>0</v>
      </c>
      <c r="BF72" s="383">
        <f t="shared" si="49"/>
        <v>0</v>
      </c>
      <c r="BG72" s="383">
        <f t="shared" si="49"/>
        <v>0</v>
      </c>
      <c r="BH72" s="383">
        <f t="shared" si="49"/>
        <v>0</v>
      </c>
      <c r="BI72" s="383">
        <f t="shared" si="49"/>
        <v>0</v>
      </c>
      <c r="BJ72" s="383">
        <f t="shared" si="49"/>
        <v>0</v>
      </c>
      <c r="BK72" s="383">
        <f t="shared" si="49"/>
        <v>0</v>
      </c>
      <c r="BL72" s="383">
        <f t="shared" si="49"/>
        <v>0</v>
      </c>
      <c r="BM72" s="383">
        <f t="shared" si="49"/>
        <v>0</v>
      </c>
      <c r="BN72" s="383">
        <f t="shared" si="49"/>
        <v>0</v>
      </c>
      <c r="BO72" s="383">
        <f t="shared" si="49"/>
        <v>0</v>
      </c>
      <c r="BP72" s="383">
        <f t="shared" si="49"/>
        <v>0</v>
      </c>
      <c r="BQ72" s="383">
        <f t="shared" si="49"/>
        <v>0</v>
      </c>
      <c r="BR72" s="383">
        <f t="shared" si="49"/>
        <v>0</v>
      </c>
      <c r="BS72" s="383">
        <f t="shared" si="49"/>
        <v>0</v>
      </c>
      <c r="BT72" s="383">
        <f t="shared" si="49"/>
        <v>0</v>
      </c>
      <c r="BU72" s="383">
        <f t="shared" si="49"/>
        <v>0</v>
      </c>
      <c r="BV72" s="383">
        <f t="shared" si="49"/>
        <v>0</v>
      </c>
      <c r="BW72" s="383">
        <f t="shared" si="49"/>
        <v>0</v>
      </c>
      <c r="BX72" s="383">
        <f t="shared" si="49"/>
        <v>0</v>
      </c>
      <c r="BY72" s="383">
        <f t="shared" si="49"/>
        <v>0</v>
      </c>
      <c r="BZ72" s="383">
        <f t="shared" si="49"/>
        <v>0</v>
      </c>
      <c r="CA72" s="383">
        <f t="shared" si="49"/>
        <v>0</v>
      </c>
      <c r="CB72" s="383">
        <f t="shared" si="49"/>
        <v>0</v>
      </c>
      <c r="CC72" s="383">
        <f t="shared" si="49"/>
        <v>0</v>
      </c>
      <c r="CD72" s="383">
        <f t="shared" si="49"/>
        <v>0</v>
      </c>
      <c r="CE72" s="383">
        <f t="shared" si="49"/>
        <v>0</v>
      </c>
      <c r="CF72" s="383">
        <f t="shared" si="49"/>
        <v>0</v>
      </c>
      <c r="CG72" s="383">
        <f t="shared" si="49"/>
        <v>0</v>
      </c>
      <c r="CH72" s="383">
        <f t="shared" si="49"/>
        <v>0</v>
      </c>
      <c r="CI72" s="383">
        <f t="shared" si="49"/>
        <v>0</v>
      </c>
      <c r="CJ72" s="383">
        <f t="shared" si="49"/>
        <v>0</v>
      </c>
      <c r="CK72" s="383">
        <f t="shared" si="49"/>
        <v>0</v>
      </c>
      <c r="CL72" s="383">
        <f t="shared" si="49"/>
        <v>0</v>
      </c>
      <c r="CM72" s="383">
        <f t="shared" si="49"/>
        <v>0</v>
      </c>
      <c r="CN72" s="383">
        <f t="shared" si="49"/>
        <v>0</v>
      </c>
      <c r="CO72" s="383">
        <f t="shared" si="49"/>
        <v>0</v>
      </c>
      <c r="CP72" s="383">
        <f t="shared" si="49"/>
        <v>0</v>
      </c>
      <c r="CQ72" s="383">
        <f t="shared" si="49"/>
        <v>0</v>
      </c>
      <c r="CR72" s="383">
        <f t="shared" ref="CR72:FC72" si="50">IFERROR(MAX(CQ72-1,0),0)</f>
        <v>0</v>
      </c>
      <c r="CS72" s="383">
        <f t="shared" si="50"/>
        <v>0</v>
      </c>
      <c r="CT72" s="383">
        <f t="shared" si="50"/>
        <v>0</v>
      </c>
      <c r="CU72" s="383">
        <f t="shared" si="50"/>
        <v>0</v>
      </c>
      <c r="CV72" s="383">
        <f t="shared" si="50"/>
        <v>0</v>
      </c>
      <c r="CW72" s="383">
        <f t="shared" si="50"/>
        <v>0</v>
      </c>
      <c r="CX72" s="383">
        <f t="shared" si="50"/>
        <v>0</v>
      </c>
      <c r="CY72" s="383">
        <f t="shared" si="50"/>
        <v>0</v>
      </c>
      <c r="CZ72" s="383">
        <f t="shared" si="50"/>
        <v>0</v>
      </c>
      <c r="DA72" s="383">
        <f t="shared" si="50"/>
        <v>0</v>
      </c>
      <c r="DB72" s="383">
        <f t="shared" si="50"/>
        <v>0</v>
      </c>
      <c r="DC72" s="383">
        <f t="shared" si="50"/>
        <v>0</v>
      </c>
      <c r="DD72" s="383">
        <f t="shared" si="50"/>
        <v>0</v>
      </c>
      <c r="DE72" s="383">
        <f t="shared" si="50"/>
        <v>0</v>
      </c>
      <c r="DF72" s="383">
        <f t="shared" si="50"/>
        <v>0</v>
      </c>
      <c r="DG72" s="383">
        <f t="shared" si="50"/>
        <v>0</v>
      </c>
      <c r="DH72" s="383">
        <f t="shared" si="50"/>
        <v>0</v>
      </c>
      <c r="DI72" s="383">
        <f t="shared" si="50"/>
        <v>0</v>
      </c>
      <c r="DJ72" s="383">
        <f t="shared" si="50"/>
        <v>0</v>
      </c>
      <c r="DK72" s="383">
        <f t="shared" si="50"/>
        <v>0</v>
      </c>
      <c r="DL72" s="383">
        <f t="shared" si="50"/>
        <v>0</v>
      </c>
      <c r="DM72" s="383">
        <f t="shared" si="50"/>
        <v>0</v>
      </c>
      <c r="DN72" s="383">
        <f t="shared" si="50"/>
        <v>0</v>
      </c>
      <c r="DO72" s="383">
        <f t="shared" si="50"/>
        <v>0</v>
      </c>
      <c r="DP72" s="383">
        <f t="shared" si="50"/>
        <v>0</v>
      </c>
      <c r="DQ72" s="383">
        <f t="shared" si="50"/>
        <v>0</v>
      </c>
      <c r="DR72" s="383">
        <f t="shared" si="50"/>
        <v>0</v>
      </c>
      <c r="DS72" s="383">
        <f t="shared" si="50"/>
        <v>0</v>
      </c>
      <c r="DT72" s="383">
        <f t="shared" si="50"/>
        <v>0</v>
      </c>
      <c r="DU72" s="383">
        <f t="shared" si="50"/>
        <v>0</v>
      </c>
      <c r="DV72" s="383">
        <f t="shared" si="50"/>
        <v>0</v>
      </c>
      <c r="DW72" s="383">
        <f t="shared" si="50"/>
        <v>0</v>
      </c>
      <c r="DX72" s="383">
        <f t="shared" si="50"/>
        <v>0</v>
      </c>
      <c r="DY72" s="383">
        <f t="shared" si="50"/>
        <v>0</v>
      </c>
      <c r="DZ72" s="383">
        <f t="shared" si="50"/>
        <v>0</v>
      </c>
      <c r="EA72" s="383">
        <f t="shared" si="50"/>
        <v>0</v>
      </c>
      <c r="EB72" s="383">
        <f t="shared" si="50"/>
        <v>0</v>
      </c>
      <c r="EC72" s="383">
        <f t="shared" si="50"/>
        <v>0</v>
      </c>
      <c r="ED72" s="383">
        <f t="shared" si="50"/>
        <v>0</v>
      </c>
      <c r="EE72" s="383">
        <f t="shared" si="50"/>
        <v>0</v>
      </c>
      <c r="EF72" s="383">
        <f t="shared" si="50"/>
        <v>0</v>
      </c>
      <c r="EG72" s="383">
        <f t="shared" si="50"/>
        <v>0</v>
      </c>
      <c r="EH72" s="383">
        <f t="shared" si="50"/>
        <v>0</v>
      </c>
      <c r="EI72" s="383">
        <f t="shared" si="50"/>
        <v>0</v>
      </c>
      <c r="EJ72" s="383">
        <f t="shared" si="50"/>
        <v>0</v>
      </c>
      <c r="EK72" s="383">
        <f t="shared" si="50"/>
        <v>0</v>
      </c>
      <c r="EL72" s="383">
        <f t="shared" si="50"/>
        <v>0</v>
      </c>
      <c r="EM72" s="383">
        <f t="shared" si="50"/>
        <v>0</v>
      </c>
      <c r="EN72" s="383">
        <f t="shared" si="50"/>
        <v>0</v>
      </c>
      <c r="EO72" s="383">
        <f t="shared" si="50"/>
        <v>0</v>
      </c>
      <c r="EP72" s="383">
        <f t="shared" si="50"/>
        <v>0</v>
      </c>
      <c r="EQ72" s="383">
        <f t="shared" si="50"/>
        <v>0</v>
      </c>
      <c r="ER72" s="383">
        <f t="shared" si="50"/>
        <v>0</v>
      </c>
      <c r="ES72" s="383">
        <f t="shared" si="50"/>
        <v>0</v>
      </c>
      <c r="ET72" s="383">
        <f t="shared" si="50"/>
        <v>0</v>
      </c>
      <c r="EU72" s="383">
        <f t="shared" si="50"/>
        <v>0</v>
      </c>
      <c r="EV72" s="383">
        <f t="shared" si="50"/>
        <v>0</v>
      </c>
      <c r="EW72" s="383">
        <f t="shared" si="50"/>
        <v>0</v>
      </c>
      <c r="EX72" s="383">
        <f t="shared" si="50"/>
        <v>0</v>
      </c>
      <c r="EY72" s="383">
        <f t="shared" si="50"/>
        <v>0</v>
      </c>
      <c r="EZ72" s="383">
        <f t="shared" si="50"/>
        <v>0</v>
      </c>
      <c r="FA72" s="383">
        <f t="shared" si="50"/>
        <v>0</v>
      </c>
      <c r="FB72" s="383">
        <f t="shared" si="50"/>
        <v>0</v>
      </c>
      <c r="FC72" s="383">
        <f t="shared" si="50"/>
        <v>0</v>
      </c>
      <c r="FD72" s="383">
        <f t="shared" ref="FD72:HA72" si="51">IFERROR(MAX(FC72-1,0),0)</f>
        <v>0</v>
      </c>
      <c r="FE72" s="383">
        <f t="shared" si="51"/>
        <v>0</v>
      </c>
      <c r="FF72" s="383">
        <f t="shared" si="51"/>
        <v>0</v>
      </c>
      <c r="FG72" s="383">
        <f t="shared" si="51"/>
        <v>0</v>
      </c>
      <c r="FH72" s="383">
        <f t="shared" si="51"/>
        <v>0</v>
      </c>
      <c r="FI72" s="383">
        <f t="shared" si="51"/>
        <v>0</v>
      </c>
      <c r="FJ72" s="383">
        <f t="shared" si="51"/>
        <v>0</v>
      </c>
      <c r="FK72" s="383">
        <f t="shared" si="51"/>
        <v>0</v>
      </c>
      <c r="FL72" s="383">
        <f t="shared" si="51"/>
        <v>0</v>
      </c>
      <c r="FM72" s="383">
        <f t="shared" si="51"/>
        <v>0</v>
      </c>
      <c r="FN72" s="383">
        <f t="shared" si="51"/>
        <v>0</v>
      </c>
      <c r="FO72" s="383">
        <f t="shared" si="51"/>
        <v>0</v>
      </c>
      <c r="FP72" s="383">
        <f t="shared" si="51"/>
        <v>0</v>
      </c>
      <c r="FQ72" s="383">
        <f t="shared" si="51"/>
        <v>0</v>
      </c>
      <c r="FR72" s="383">
        <f t="shared" si="51"/>
        <v>0</v>
      </c>
      <c r="FS72" s="383">
        <f t="shared" si="51"/>
        <v>0</v>
      </c>
      <c r="FT72" s="383">
        <f t="shared" si="51"/>
        <v>0</v>
      </c>
      <c r="FU72" s="383">
        <f t="shared" si="51"/>
        <v>0</v>
      </c>
      <c r="FV72" s="383">
        <f t="shared" si="51"/>
        <v>0</v>
      </c>
      <c r="FW72" s="383">
        <f t="shared" si="51"/>
        <v>0</v>
      </c>
      <c r="FX72" s="383">
        <f t="shared" si="51"/>
        <v>0</v>
      </c>
      <c r="FY72" s="383">
        <f t="shared" si="51"/>
        <v>0</v>
      </c>
      <c r="FZ72" s="383">
        <f t="shared" si="51"/>
        <v>0</v>
      </c>
      <c r="GA72" s="383">
        <f t="shared" si="51"/>
        <v>0</v>
      </c>
      <c r="GB72" s="383">
        <f t="shared" si="51"/>
        <v>0</v>
      </c>
      <c r="GC72" s="383">
        <f t="shared" si="51"/>
        <v>0</v>
      </c>
      <c r="GD72" s="383">
        <f t="shared" si="51"/>
        <v>0</v>
      </c>
      <c r="GE72" s="383">
        <f t="shared" si="51"/>
        <v>0</v>
      </c>
      <c r="GF72" s="383">
        <f t="shared" si="51"/>
        <v>0</v>
      </c>
      <c r="GG72" s="383">
        <f t="shared" si="51"/>
        <v>0</v>
      </c>
      <c r="GH72" s="383">
        <f t="shared" si="51"/>
        <v>0</v>
      </c>
      <c r="GI72" s="383">
        <f t="shared" si="51"/>
        <v>0</v>
      </c>
      <c r="GJ72" s="383">
        <f t="shared" si="51"/>
        <v>0</v>
      </c>
      <c r="GK72" s="383">
        <f t="shared" si="51"/>
        <v>0</v>
      </c>
      <c r="GL72" s="383">
        <f t="shared" si="51"/>
        <v>0</v>
      </c>
      <c r="GM72" s="383">
        <f t="shared" si="51"/>
        <v>0</v>
      </c>
      <c r="GN72" s="383">
        <f t="shared" si="51"/>
        <v>0</v>
      </c>
      <c r="GO72" s="383">
        <f t="shared" si="51"/>
        <v>0</v>
      </c>
      <c r="GP72" s="383">
        <f t="shared" si="51"/>
        <v>0</v>
      </c>
      <c r="GQ72" s="383">
        <f t="shared" si="51"/>
        <v>0</v>
      </c>
      <c r="GR72" s="383">
        <f t="shared" si="51"/>
        <v>0</v>
      </c>
      <c r="GS72" s="383">
        <f t="shared" si="51"/>
        <v>0</v>
      </c>
      <c r="GT72" s="383">
        <f t="shared" si="51"/>
        <v>0</v>
      </c>
      <c r="GU72" s="383">
        <f t="shared" si="51"/>
        <v>0</v>
      </c>
      <c r="GV72" s="383">
        <f t="shared" si="51"/>
        <v>0</v>
      </c>
      <c r="GW72" s="383">
        <f t="shared" si="51"/>
        <v>0</v>
      </c>
      <c r="GX72" s="383">
        <f t="shared" si="51"/>
        <v>0</v>
      </c>
      <c r="GY72" s="383">
        <f t="shared" si="51"/>
        <v>0</v>
      </c>
      <c r="GZ72" s="383">
        <f t="shared" si="51"/>
        <v>0</v>
      </c>
      <c r="HA72" s="383">
        <f t="shared" si="51"/>
        <v>0</v>
      </c>
    </row>
    <row r="73" spans="3:209" x14ac:dyDescent="0.2">
      <c r="C73" s="262">
        <f t="shared" ref="C73:C80" si="52">C72+1</f>
        <v>3</v>
      </c>
      <c r="D73" s="21" t="str">
        <v>ThriveED - RLF Loan</v>
      </c>
      <c r="F73" s="307">
        <f t="shared" si="44"/>
        <v>0</v>
      </c>
      <c r="G73" s="662" t="str">
        <f t="shared" si="45"/>
        <v/>
      </c>
      <c r="H73" s="291">
        <f t="shared" si="39"/>
        <v>0</v>
      </c>
      <c r="I73" s="294">
        <f t="shared" si="39"/>
        <v>0</v>
      </c>
      <c r="J73" s="665" t="str">
        <f t="shared" si="39"/>
        <v/>
      </c>
      <c r="K73" s="294" t="str">
        <f t="shared" si="46"/>
        <v/>
      </c>
      <c r="L73" s="275" t="str">
        <f t="shared" si="39"/>
        <v/>
      </c>
      <c r="N73" s="19">
        <f t="shared" si="47"/>
        <v>0</v>
      </c>
      <c r="O73" s="19">
        <f t="shared" si="47"/>
        <v>0</v>
      </c>
      <c r="P73" s="19">
        <f t="shared" si="47"/>
        <v>0</v>
      </c>
      <c r="Q73" s="19">
        <f t="shared" si="47"/>
        <v>0</v>
      </c>
      <c r="R73" s="19">
        <f t="shared" si="47"/>
        <v>0</v>
      </c>
      <c r="S73" s="19">
        <f t="shared" si="47"/>
        <v>0</v>
      </c>
      <c r="T73" s="19">
        <f t="shared" si="47"/>
        <v>0</v>
      </c>
      <c r="U73" s="19">
        <f t="shared" si="47"/>
        <v>0</v>
      </c>
      <c r="V73" s="19">
        <f t="shared" si="47"/>
        <v>0</v>
      </c>
      <c r="W73" s="19">
        <f t="shared" si="47"/>
        <v>0</v>
      </c>
      <c r="X73" s="19">
        <f t="shared" si="47"/>
        <v>0</v>
      </c>
      <c r="Y73" s="19">
        <f t="shared" si="47"/>
        <v>0</v>
      </c>
      <c r="Z73" s="19">
        <f t="shared" si="47"/>
        <v>0</v>
      </c>
      <c r="AA73" s="19">
        <f t="shared" si="47"/>
        <v>0</v>
      </c>
      <c r="AB73" s="19">
        <f t="shared" si="47"/>
        <v>0</v>
      </c>
      <c r="AD73" s="383" t="str">
        <f t="shared" si="48"/>
        <v/>
      </c>
      <c r="AE73" s="383">
        <f t="shared" ref="AE73:AE80" si="53">IFERROR(MAX(AD73-1,0),0)</f>
        <v>0</v>
      </c>
      <c r="AF73" s="383">
        <f t="shared" ref="AF73:CQ73" si="54">IFERROR(MAX(AE73-1,0),0)</f>
        <v>0</v>
      </c>
      <c r="AG73" s="383">
        <f t="shared" si="54"/>
        <v>0</v>
      </c>
      <c r="AH73" s="383">
        <f t="shared" si="54"/>
        <v>0</v>
      </c>
      <c r="AI73" s="383">
        <f t="shared" si="54"/>
        <v>0</v>
      </c>
      <c r="AJ73" s="383">
        <f t="shared" si="54"/>
        <v>0</v>
      </c>
      <c r="AK73" s="383">
        <f t="shared" si="54"/>
        <v>0</v>
      </c>
      <c r="AL73" s="383">
        <f t="shared" si="54"/>
        <v>0</v>
      </c>
      <c r="AM73" s="383">
        <f t="shared" si="54"/>
        <v>0</v>
      </c>
      <c r="AN73" s="383">
        <f t="shared" si="54"/>
        <v>0</v>
      </c>
      <c r="AO73" s="383">
        <f t="shared" si="54"/>
        <v>0</v>
      </c>
      <c r="AP73" s="383">
        <f t="shared" si="54"/>
        <v>0</v>
      </c>
      <c r="AQ73" s="383">
        <f t="shared" si="54"/>
        <v>0</v>
      </c>
      <c r="AR73" s="383">
        <f t="shared" si="54"/>
        <v>0</v>
      </c>
      <c r="AS73" s="383">
        <f t="shared" si="54"/>
        <v>0</v>
      </c>
      <c r="AT73" s="383">
        <f t="shared" si="54"/>
        <v>0</v>
      </c>
      <c r="AU73" s="383">
        <f t="shared" si="54"/>
        <v>0</v>
      </c>
      <c r="AV73" s="383">
        <f t="shared" si="54"/>
        <v>0</v>
      </c>
      <c r="AW73" s="383">
        <f t="shared" si="54"/>
        <v>0</v>
      </c>
      <c r="AX73" s="383">
        <f t="shared" si="54"/>
        <v>0</v>
      </c>
      <c r="AY73" s="383">
        <f t="shared" si="54"/>
        <v>0</v>
      </c>
      <c r="AZ73" s="383">
        <f t="shared" si="54"/>
        <v>0</v>
      </c>
      <c r="BA73" s="383">
        <f t="shared" si="54"/>
        <v>0</v>
      </c>
      <c r="BB73" s="383">
        <f t="shared" si="54"/>
        <v>0</v>
      </c>
      <c r="BC73" s="383">
        <f t="shared" si="54"/>
        <v>0</v>
      </c>
      <c r="BD73" s="383">
        <f t="shared" si="54"/>
        <v>0</v>
      </c>
      <c r="BE73" s="383">
        <f t="shared" si="54"/>
        <v>0</v>
      </c>
      <c r="BF73" s="383">
        <f t="shared" si="54"/>
        <v>0</v>
      </c>
      <c r="BG73" s="383">
        <f t="shared" si="54"/>
        <v>0</v>
      </c>
      <c r="BH73" s="383">
        <f t="shared" si="54"/>
        <v>0</v>
      </c>
      <c r="BI73" s="383">
        <f t="shared" si="54"/>
        <v>0</v>
      </c>
      <c r="BJ73" s="383">
        <f t="shared" si="54"/>
        <v>0</v>
      </c>
      <c r="BK73" s="383">
        <f t="shared" si="54"/>
        <v>0</v>
      </c>
      <c r="BL73" s="383">
        <f t="shared" si="54"/>
        <v>0</v>
      </c>
      <c r="BM73" s="383">
        <f t="shared" si="54"/>
        <v>0</v>
      </c>
      <c r="BN73" s="383">
        <f t="shared" si="54"/>
        <v>0</v>
      </c>
      <c r="BO73" s="383">
        <f t="shared" si="54"/>
        <v>0</v>
      </c>
      <c r="BP73" s="383">
        <f t="shared" si="54"/>
        <v>0</v>
      </c>
      <c r="BQ73" s="383">
        <f t="shared" si="54"/>
        <v>0</v>
      </c>
      <c r="BR73" s="383">
        <f t="shared" si="54"/>
        <v>0</v>
      </c>
      <c r="BS73" s="383">
        <f t="shared" si="54"/>
        <v>0</v>
      </c>
      <c r="BT73" s="383">
        <f t="shared" si="54"/>
        <v>0</v>
      </c>
      <c r="BU73" s="383">
        <f t="shared" si="54"/>
        <v>0</v>
      </c>
      <c r="BV73" s="383">
        <f t="shared" si="54"/>
        <v>0</v>
      </c>
      <c r="BW73" s="383">
        <f t="shared" si="54"/>
        <v>0</v>
      </c>
      <c r="BX73" s="383">
        <f t="shared" si="54"/>
        <v>0</v>
      </c>
      <c r="BY73" s="383">
        <f t="shared" si="54"/>
        <v>0</v>
      </c>
      <c r="BZ73" s="383">
        <f t="shared" si="54"/>
        <v>0</v>
      </c>
      <c r="CA73" s="383">
        <f t="shared" si="54"/>
        <v>0</v>
      </c>
      <c r="CB73" s="383">
        <f t="shared" si="54"/>
        <v>0</v>
      </c>
      <c r="CC73" s="383">
        <f t="shared" si="54"/>
        <v>0</v>
      </c>
      <c r="CD73" s="383">
        <f t="shared" si="54"/>
        <v>0</v>
      </c>
      <c r="CE73" s="383">
        <f t="shared" si="54"/>
        <v>0</v>
      </c>
      <c r="CF73" s="383">
        <f t="shared" si="54"/>
        <v>0</v>
      </c>
      <c r="CG73" s="383">
        <f t="shared" si="54"/>
        <v>0</v>
      </c>
      <c r="CH73" s="383">
        <f t="shared" si="54"/>
        <v>0</v>
      </c>
      <c r="CI73" s="383">
        <f t="shared" si="54"/>
        <v>0</v>
      </c>
      <c r="CJ73" s="383">
        <f t="shared" si="54"/>
        <v>0</v>
      </c>
      <c r="CK73" s="383">
        <f t="shared" si="54"/>
        <v>0</v>
      </c>
      <c r="CL73" s="383">
        <f t="shared" si="54"/>
        <v>0</v>
      </c>
      <c r="CM73" s="383">
        <f t="shared" si="54"/>
        <v>0</v>
      </c>
      <c r="CN73" s="383">
        <f t="shared" si="54"/>
        <v>0</v>
      </c>
      <c r="CO73" s="383">
        <f t="shared" si="54"/>
        <v>0</v>
      </c>
      <c r="CP73" s="383">
        <f t="shared" si="54"/>
        <v>0</v>
      </c>
      <c r="CQ73" s="383">
        <f t="shared" si="54"/>
        <v>0</v>
      </c>
      <c r="CR73" s="383">
        <f t="shared" ref="CR73:FC73" si="55">IFERROR(MAX(CQ73-1,0),0)</f>
        <v>0</v>
      </c>
      <c r="CS73" s="383">
        <f t="shared" si="55"/>
        <v>0</v>
      </c>
      <c r="CT73" s="383">
        <f t="shared" si="55"/>
        <v>0</v>
      </c>
      <c r="CU73" s="383">
        <f t="shared" si="55"/>
        <v>0</v>
      </c>
      <c r="CV73" s="383">
        <f t="shared" si="55"/>
        <v>0</v>
      </c>
      <c r="CW73" s="383">
        <f t="shared" si="55"/>
        <v>0</v>
      </c>
      <c r="CX73" s="383">
        <f t="shared" si="55"/>
        <v>0</v>
      </c>
      <c r="CY73" s="383">
        <f t="shared" si="55"/>
        <v>0</v>
      </c>
      <c r="CZ73" s="383">
        <f t="shared" si="55"/>
        <v>0</v>
      </c>
      <c r="DA73" s="383">
        <f t="shared" si="55"/>
        <v>0</v>
      </c>
      <c r="DB73" s="383">
        <f t="shared" si="55"/>
        <v>0</v>
      </c>
      <c r="DC73" s="383">
        <f t="shared" si="55"/>
        <v>0</v>
      </c>
      <c r="DD73" s="383">
        <f t="shared" si="55"/>
        <v>0</v>
      </c>
      <c r="DE73" s="383">
        <f t="shared" si="55"/>
        <v>0</v>
      </c>
      <c r="DF73" s="383">
        <f t="shared" si="55"/>
        <v>0</v>
      </c>
      <c r="DG73" s="383">
        <f t="shared" si="55"/>
        <v>0</v>
      </c>
      <c r="DH73" s="383">
        <f t="shared" si="55"/>
        <v>0</v>
      </c>
      <c r="DI73" s="383">
        <f t="shared" si="55"/>
        <v>0</v>
      </c>
      <c r="DJ73" s="383">
        <f t="shared" si="55"/>
        <v>0</v>
      </c>
      <c r="DK73" s="383">
        <f t="shared" si="55"/>
        <v>0</v>
      </c>
      <c r="DL73" s="383">
        <f t="shared" si="55"/>
        <v>0</v>
      </c>
      <c r="DM73" s="383">
        <f t="shared" si="55"/>
        <v>0</v>
      </c>
      <c r="DN73" s="383">
        <f t="shared" si="55"/>
        <v>0</v>
      </c>
      <c r="DO73" s="383">
        <f t="shared" si="55"/>
        <v>0</v>
      </c>
      <c r="DP73" s="383">
        <f t="shared" si="55"/>
        <v>0</v>
      </c>
      <c r="DQ73" s="383">
        <f t="shared" si="55"/>
        <v>0</v>
      </c>
      <c r="DR73" s="383">
        <f t="shared" si="55"/>
        <v>0</v>
      </c>
      <c r="DS73" s="383">
        <f t="shared" si="55"/>
        <v>0</v>
      </c>
      <c r="DT73" s="383">
        <f t="shared" si="55"/>
        <v>0</v>
      </c>
      <c r="DU73" s="383">
        <f t="shared" si="55"/>
        <v>0</v>
      </c>
      <c r="DV73" s="383">
        <f t="shared" si="55"/>
        <v>0</v>
      </c>
      <c r="DW73" s="383">
        <f t="shared" si="55"/>
        <v>0</v>
      </c>
      <c r="DX73" s="383">
        <f t="shared" si="55"/>
        <v>0</v>
      </c>
      <c r="DY73" s="383">
        <f t="shared" si="55"/>
        <v>0</v>
      </c>
      <c r="DZ73" s="383">
        <f t="shared" si="55"/>
        <v>0</v>
      </c>
      <c r="EA73" s="383">
        <f t="shared" si="55"/>
        <v>0</v>
      </c>
      <c r="EB73" s="383">
        <f t="shared" si="55"/>
        <v>0</v>
      </c>
      <c r="EC73" s="383">
        <f t="shared" si="55"/>
        <v>0</v>
      </c>
      <c r="ED73" s="383">
        <f t="shared" si="55"/>
        <v>0</v>
      </c>
      <c r="EE73" s="383">
        <f t="shared" si="55"/>
        <v>0</v>
      </c>
      <c r="EF73" s="383">
        <f t="shared" si="55"/>
        <v>0</v>
      </c>
      <c r="EG73" s="383">
        <f t="shared" si="55"/>
        <v>0</v>
      </c>
      <c r="EH73" s="383">
        <f t="shared" si="55"/>
        <v>0</v>
      </c>
      <c r="EI73" s="383">
        <f t="shared" si="55"/>
        <v>0</v>
      </c>
      <c r="EJ73" s="383">
        <f t="shared" si="55"/>
        <v>0</v>
      </c>
      <c r="EK73" s="383">
        <f t="shared" si="55"/>
        <v>0</v>
      </c>
      <c r="EL73" s="383">
        <f t="shared" si="55"/>
        <v>0</v>
      </c>
      <c r="EM73" s="383">
        <f t="shared" si="55"/>
        <v>0</v>
      </c>
      <c r="EN73" s="383">
        <f t="shared" si="55"/>
        <v>0</v>
      </c>
      <c r="EO73" s="383">
        <f t="shared" si="55"/>
        <v>0</v>
      </c>
      <c r="EP73" s="383">
        <f t="shared" si="55"/>
        <v>0</v>
      </c>
      <c r="EQ73" s="383">
        <f t="shared" si="55"/>
        <v>0</v>
      </c>
      <c r="ER73" s="383">
        <f t="shared" si="55"/>
        <v>0</v>
      </c>
      <c r="ES73" s="383">
        <f t="shared" si="55"/>
        <v>0</v>
      </c>
      <c r="ET73" s="383">
        <f t="shared" si="55"/>
        <v>0</v>
      </c>
      <c r="EU73" s="383">
        <f t="shared" si="55"/>
        <v>0</v>
      </c>
      <c r="EV73" s="383">
        <f t="shared" si="55"/>
        <v>0</v>
      </c>
      <c r="EW73" s="383">
        <f t="shared" si="55"/>
        <v>0</v>
      </c>
      <c r="EX73" s="383">
        <f t="shared" si="55"/>
        <v>0</v>
      </c>
      <c r="EY73" s="383">
        <f t="shared" si="55"/>
        <v>0</v>
      </c>
      <c r="EZ73" s="383">
        <f t="shared" si="55"/>
        <v>0</v>
      </c>
      <c r="FA73" s="383">
        <f t="shared" si="55"/>
        <v>0</v>
      </c>
      <c r="FB73" s="383">
        <f t="shared" si="55"/>
        <v>0</v>
      </c>
      <c r="FC73" s="383">
        <f t="shared" si="55"/>
        <v>0</v>
      </c>
      <c r="FD73" s="383">
        <f t="shared" ref="FD73:HA73" si="56">IFERROR(MAX(FC73-1,0),0)</f>
        <v>0</v>
      </c>
      <c r="FE73" s="383">
        <f t="shared" si="56"/>
        <v>0</v>
      </c>
      <c r="FF73" s="383">
        <f t="shared" si="56"/>
        <v>0</v>
      </c>
      <c r="FG73" s="383">
        <f t="shared" si="56"/>
        <v>0</v>
      </c>
      <c r="FH73" s="383">
        <f t="shared" si="56"/>
        <v>0</v>
      </c>
      <c r="FI73" s="383">
        <f t="shared" si="56"/>
        <v>0</v>
      </c>
      <c r="FJ73" s="383">
        <f t="shared" si="56"/>
        <v>0</v>
      </c>
      <c r="FK73" s="383">
        <f t="shared" si="56"/>
        <v>0</v>
      </c>
      <c r="FL73" s="383">
        <f t="shared" si="56"/>
        <v>0</v>
      </c>
      <c r="FM73" s="383">
        <f t="shared" si="56"/>
        <v>0</v>
      </c>
      <c r="FN73" s="383">
        <f t="shared" si="56"/>
        <v>0</v>
      </c>
      <c r="FO73" s="383">
        <f t="shared" si="56"/>
        <v>0</v>
      </c>
      <c r="FP73" s="383">
        <f t="shared" si="56"/>
        <v>0</v>
      </c>
      <c r="FQ73" s="383">
        <f t="shared" si="56"/>
        <v>0</v>
      </c>
      <c r="FR73" s="383">
        <f t="shared" si="56"/>
        <v>0</v>
      </c>
      <c r="FS73" s="383">
        <f t="shared" si="56"/>
        <v>0</v>
      </c>
      <c r="FT73" s="383">
        <f t="shared" si="56"/>
        <v>0</v>
      </c>
      <c r="FU73" s="383">
        <f t="shared" si="56"/>
        <v>0</v>
      </c>
      <c r="FV73" s="383">
        <f t="shared" si="56"/>
        <v>0</v>
      </c>
      <c r="FW73" s="383">
        <f t="shared" si="56"/>
        <v>0</v>
      </c>
      <c r="FX73" s="383">
        <f t="shared" si="56"/>
        <v>0</v>
      </c>
      <c r="FY73" s="383">
        <f t="shared" si="56"/>
        <v>0</v>
      </c>
      <c r="FZ73" s="383">
        <f t="shared" si="56"/>
        <v>0</v>
      </c>
      <c r="GA73" s="383">
        <f t="shared" si="56"/>
        <v>0</v>
      </c>
      <c r="GB73" s="383">
        <f t="shared" si="56"/>
        <v>0</v>
      </c>
      <c r="GC73" s="383">
        <f t="shared" si="56"/>
        <v>0</v>
      </c>
      <c r="GD73" s="383">
        <f t="shared" si="56"/>
        <v>0</v>
      </c>
      <c r="GE73" s="383">
        <f t="shared" si="56"/>
        <v>0</v>
      </c>
      <c r="GF73" s="383">
        <f t="shared" si="56"/>
        <v>0</v>
      </c>
      <c r="GG73" s="383">
        <f t="shared" si="56"/>
        <v>0</v>
      </c>
      <c r="GH73" s="383">
        <f t="shared" si="56"/>
        <v>0</v>
      </c>
      <c r="GI73" s="383">
        <f t="shared" si="56"/>
        <v>0</v>
      </c>
      <c r="GJ73" s="383">
        <f t="shared" si="56"/>
        <v>0</v>
      </c>
      <c r="GK73" s="383">
        <f t="shared" si="56"/>
        <v>0</v>
      </c>
      <c r="GL73" s="383">
        <f t="shared" si="56"/>
        <v>0</v>
      </c>
      <c r="GM73" s="383">
        <f t="shared" si="56"/>
        <v>0</v>
      </c>
      <c r="GN73" s="383">
        <f t="shared" si="56"/>
        <v>0</v>
      </c>
      <c r="GO73" s="383">
        <f t="shared" si="56"/>
        <v>0</v>
      </c>
      <c r="GP73" s="383">
        <f t="shared" si="56"/>
        <v>0</v>
      </c>
      <c r="GQ73" s="383">
        <f t="shared" si="56"/>
        <v>0</v>
      </c>
      <c r="GR73" s="383">
        <f t="shared" si="56"/>
        <v>0</v>
      </c>
      <c r="GS73" s="383">
        <f t="shared" si="56"/>
        <v>0</v>
      </c>
      <c r="GT73" s="383">
        <f t="shared" si="56"/>
        <v>0</v>
      </c>
      <c r="GU73" s="383">
        <f t="shared" si="56"/>
        <v>0</v>
      </c>
      <c r="GV73" s="383">
        <f t="shared" si="56"/>
        <v>0</v>
      </c>
      <c r="GW73" s="383">
        <f t="shared" si="56"/>
        <v>0</v>
      </c>
      <c r="GX73" s="383">
        <f t="shared" si="56"/>
        <v>0</v>
      </c>
      <c r="GY73" s="383">
        <f t="shared" si="56"/>
        <v>0</v>
      </c>
      <c r="GZ73" s="383">
        <f t="shared" si="56"/>
        <v>0</v>
      </c>
      <c r="HA73" s="383">
        <f t="shared" si="56"/>
        <v>0</v>
      </c>
    </row>
    <row r="74" spans="3:209" x14ac:dyDescent="0.2">
      <c r="C74" s="262">
        <f t="shared" si="52"/>
        <v>4</v>
      </c>
      <c r="D74" s="21"/>
      <c r="F74" s="307" t="str">
        <f t="shared" si="44"/>
        <v/>
      </c>
      <c r="G74" s="662" t="str">
        <f t="shared" si="45"/>
        <v/>
      </c>
      <c r="H74" s="291" t="str">
        <f t="shared" si="39"/>
        <v/>
      </c>
      <c r="I74" s="294" t="str">
        <f t="shared" si="39"/>
        <v/>
      </c>
      <c r="J74" s="665" t="str">
        <f t="shared" si="39"/>
        <v/>
      </c>
      <c r="K74" s="294" t="str">
        <f t="shared" si="46"/>
        <v/>
      </c>
      <c r="L74" s="275" t="str">
        <f t="shared" si="39"/>
        <v/>
      </c>
      <c r="N74" s="19">
        <f t="shared" si="47"/>
        <v>0</v>
      </c>
      <c r="O74" s="19">
        <f t="shared" si="47"/>
        <v>0</v>
      </c>
      <c r="P74" s="19">
        <f t="shared" si="47"/>
        <v>0</v>
      </c>
      <c r="Q74" s="19">
        <f t="shared" si="47"/>
        <v>0</v>
      </c>
      <c r="R74" s="19">
        <f t="shared" si="47"/>
        <v>0</v>
      </c>
      <c r="S74" s="19">
        <f t="shared" si="47"/>
        <v>0</v>
      </c>
      <c r="T74" s="19">
        <f t="shared" si="47"/>
        <v>0</v>
      </c>
      <c r="U74" s="19">
        <f t="shared" si="47"/>
        <v>0</v>
      </c>
      <c r="V74" s="19">
        <f t="shared" si="47"/>
        <v>0</v>
      </c>
      <c r="W74" s="19">
        <f t="shared" si="47"/>
        <v>0</v>
      </c>
      <c r="X74" s="19">
        <f t="shared" si="47"/>
        <v>0</v>
      </c>
      <c r="Y74" s="19">
        <f t="shared" si="47"/>
        <v>0</v>
      </c>
      <c r="Z74" s="19">
        <f t="shared" si="47"/>
        <v>0</v>
      </c>
      <c r="AA74" s="19">
        <f t="shared" si="47"/>
        <v>0</v>
      </c>
      <c r="AB74" s="19">
        <f t="shared" si="47"/>
        <v>0</v>
      </c>
      <c r="AD74" s="383" t="str">
        <f t="shared" si="48"/>
        <v/>
      </c>
      <c r="AE74" s="383">
        <f t="shared" si="53"/>
        <v>0</v>
      </c>
      <c r="AF74" s="383">
        <f t="shared" ref="AF74:CQ74" si="57">IFERROR(MAX(AE74-1,0),0)</f>
        <v>0</v>
      </c>
      <c r="AG74" s="383">
        <f t="shared" si="57"/>
        <v>0</v>
      </c>
      <c r="AH74" s="383">
        <f t="shared" si="57"/>
        <v>0</v>
      </c>
      <c r="AI74" s="383">
        <f t="shared" si="57"/>
        <v>0</v>
      </c>
      <c r="AJ74" s="383">
        <f t="shared" si="57"/>
        <v>0</v>
      </c>
      <c r="AK74" s="383">
        <f t="shared" si="57"/>
        <v>0</v>
      </c>
      <c r="AL74" s="383">
        <f t="shared" si="57"/>
        <v>0</v>
      </c>
      <c r="AM74" s="383">
        <f t="shared" si="57"/>
        <v>0</v>
      </c>
      <c r="AN74" s="383">
        <f t="shared" si="57"/>
        <v>0</v>
      </c>
      <c r="AO74" s="383">
        <f t="shared" si="57"/>
        <v>0</v>
      </c>
      <c r="AP74" s="383">
        <f t="shared" si="57"/>
        <v>0</v>
      </c>
      <c r="AQ74" s="383">
        <f t="shared" si="57"/>
        <v>0</v>
      </c>
      <c r="AR74" s="383">
        <f t="shared" si="57"/>
        <v>0</v>
      </c>
      <c r="AS74" s="383">
        <f t="shared" si="57"/>
        <v>0</v>
      </c>
      <c r="AT74" s="383">
        <f t="shared" si="57"/>
        <v>0</v>
      </c>
      <c r="AU74" s="383">
        <f t="shared" si="57"/>
        <v>0</v>
      </c>
      <c r="AV74" s="383">
        <f t="shared" si="57"/>
        <v>0</v>
      </c>
      <c r="AW74" s="383">
        <f t="shared" si="57"/>
        <v>0</v>
      </c>
      <c r="AX74" s="383">
        <f t="shared" si="57"/>
        <v>0</v>
      </c>
      <c r="AY74" s="383">
        <f t="shared" si="57"/>
        <v>0</v>
      </c>
      <c r="AZ74" s="383">
        <f t="shared" si="57"/>
        <v>0</v>
      </c>
      <c r="BA74" s="383">
        <f t="shared" si="57"/>
        <v>0</v>
      </c>
      <c r="BB74" s="383">
        <f t="shared" si="57"/>
        <v>0</v>
      </c>
      <c r="BC74" s="383">
        <f t="shared" si="57"/>
        <v>0</v>
      </c>
      <c r="BD74" s="383">
        <f t="shared" si="57"/>
        <v>0</v>
      </c>
      <c r="BE74" s="383">
        <f t="shared" si="57"/>
        <v>0</v>
      </c>
      <c r="BF74" s="383">
        <f t="shared" si="57"/>
        <v>0</v>
      </c>
      <c r="BG74" s="383">
        <f t="shared" si="57"/>
        <v>0</v>
      </c>
      <c r="BH74" s="383">
        <f t="shared" si="57"/>
        <v>0</v>
      </c>
      <c r="BI74" s="383">
        <f t="shared" si="57"/>
        <v>0</v>
      </c>
      <c r="BJ74" s="383">
        <f t="shared" si="57"/>
        <v>0</v>
      </c>
      <c r="BK74" s="383">
        <f t="shared" si="57"/>
        <v>0</v>
      </c>
      <c r="BL74" s="383">
        <f t="shared" si="57"/>
        <v>0</v>
      </c>
      <c r="BM74" s="383">
        <f t="shared" si="57"/>
        <v>0</v>
      </c>
      <c r="BN74" s="383">
        <f t="shared" si="57"/>
        <v>0</v>
      </c>
      <c r="BO74" s="383">
        <f t="shared" si="57"/>
        <v>0</v>
      </c>
      <c r="BP74" s="383">
        <f t="shared" si="57"/>
        <v>0</v>
      </c>
      <c r="BQ74" s="383">
        <f t="shared" si="57"/>
        <v>0</v>
      </c>
      <c r="BR74" s="383">
        <f t="shared" si="57"/>
        <v>0</v>
      </c>
      <c r="BS74" s="383">
        <f t="shared" si="57"/>
        <v>0</v>
      </c>
      <c r="BT74" s="383">
        <f t="shared" si="57"/>
        <v>0</v>
      </c>
      <c r="BU74" s="383">
        <f t="shared" si="57"/>
        <v>0</v>
      </c>
      <c r="BV74" s="383">
        <f t="shared" si="57"/>
        <v>0</v>
      </c>
      <c r="BW74" s="383">
        <f t="shared" si="57"/>
        <v>0</v>
      </c>
      <c r="BX74" s="383">
        <f t="shared" si="57"/>
        <v>0</v>
      </c>
      <c r="BY74" s="383">
        <f t="shared" si="57"/>
        <v>0</v>
      </c>
      <c r="BZ74" s="383">
        <f t="shared" si="57"/>
        <v>0</v>
      </c>
      <c r="CA74" s="383">
        <f t="shared" si="57"/>
        <v>0</v>
      </c>
      <c r="CB74" s="383">
        <f t="shared" si="57"/>
        <v>0</v>
      </c>
      <c r="CC74" s="383">
        <f t="shared" si="57"/>
        <v>0</v>
      </c>
      <c r="CD74" s="383">
        <f t="shared" si="57"/>
        <v>0</v>
      </c>
      <c r="CE74" s="383">
        <f t="shared" si="57"/>
        <v>0</v>
      </c>
      <c r="CF74" s="383">
        <f t="shared" si="57"/>
        <v>0</v>
      </c>
      <c r="CG74" s="383">
        <f t="shared" si="57"/>
        <v>0</v>
      </c>
      <c r="CH74" s="383">
        <f t="shared" si="57"/>
        <v>0</v>
      </c>
      <c r="CI74" s="383">
        <f t="shared" si="57"/>
        <v>0</v>
      </c>
      <c r="CJ74" s="383">
        <f t="shared" si="57"/>
        <v>0</v>
      </c>
      <c r="CK74" s="383">
        <f t="shared" si="57"/>
        <v>0</v>
      </c>
      <c r="CL74" s="383">
        <f t="shared" si="57"/>
        <v>0</v>
      </c>
      <c r="CM74" s="383">
        <f t="shared" si="57"/>
        <v>0</v>
      </c>
      <c r="CN74" s="383">
        <f t="shared" si="57"/>
        <v>0</v>
      </c>
      <c r="CO74" s="383">
        <f t="shared" si="57"/>
        <v>0</v>
      </c>
      <c r="CP74" s="383">
        <f t="shared" si="57"/>
        <v>0</v>
      </c>
      <c r="CQ74" s="383">
        <f t="shared" si="57"/>
        <v>0</v>
      </c>
      <c r="CR74" s="383">
        <f t="shared" ref="CR74:FC74" si="58">IFERROR(MAX(CQ74-1,0),0)</f>
        <v>0</v>
      </c>
      <c r="CS74" s="383">
        <f t="shared" si="58"/>
        <v>0</v>
      </c>
      <c r="CT74" s="383">
        <f t="shared" si="58"/>
        <v>0</v>
      </c>
      <c r="CU74" s="383">
        <f t="shared" si="58"/>
        <v>0</v>
      </c>
      <c r="CV74" s="383">
        <f t="shared" si="58"/>
        <v>0</v>
      </c>
      <c r="CW74" s="383">
        <f t="shared" si="58"/>
        <v>0</v>
      </c>
      <c r="CX74" s="383">
        <f t="shared" si="58"/>
        <v>0</v>
      </c>
      <c r="CY74" s="383">
        <f t="shared" si="58"/>
        <v>0</v>
      </c>
      <c r="CZ74" s="383">
        <f t="shared" si="58"/>
        <v>0</v>
      </c>
      <c r="DA74" s="383">
        <f t="shared" si="58"/>
        <v>0</v>
      </c>
      <c r="DB74" s="383">
        <f t="shared" si="58"/>
        <v>0</v>
      </c>
      <c r="DC74" s="383">
        <f t="shared" si="58"/>
        <v>0</v>
      </c>
      <c r="DD74" s="383">
        <f t="shared" si="58"/>
        <v>0</v>
      </c>
      <c r="DE74" s="383">
        <f t="shared" si="58"/>
        <v>0</v>
      </c>
      <c r="DF74" s="383">
        <f t="shared" si="58"/>
        <v>0</v>
      </c>
      <c r="DG74" s="383">
        <f t="shared" si="58"/>
        <v>0</v>
      </c>
      <c r="DH74" s="383">
        <f t="shared" si="58"/>
        <v>0</v>
      </c>
      <c r="DI74" s="383">
        <f t="shared" si="58"/>
        <v>0</v>
      </c>
      <c r="DJ74" s="383">
        <f t="shared" si="58"/>
        <v>0</v>
      </c>
      <c r="DK74" s="383">
        <f t="shared" si="58"/>
        <v>0</v>
      </c>
      <c r="DL74" s="383">
        <f t="shared" si="58"/>
        <v>0</v>
      </c>
      <c r="DM74" s="383">
        <f t="shared" si="58"/>
        <v>0</v>
      </c>
      <c r="DN74" s="383">
        <f t="shared" si="58"/>
        <v>0</v>
      </c>
      <c r="DO74" s="383">
        <f t="shared" si="58"/>
        <v>0</v>
      </c>
      <c r="DP74" s="383">
        <f t="shared" si="58"/>
        <v>0</v>
      </c>
      <c r="DQ74" s="383">
        <f t="shared" si="58"/>
        <v>0</v>
      </c>
      <c r="DR74" s="383">
        <f t="shared" si="58"/>
        <v>0</v>
      </c>
      <c r="DS74" s="383">
        <f t="shared" si="58"/>
        <v>0</v>
      </c>
      <c r="DT74" s="383">
        <f t="shared" si="58"/>
        <v>0</v>
      </c>
      <c r="DU74" s="383">
        <f t="shared" si="58"/>
        <v>0</v>
      </c>
      <c r="DV74" s="383">
        <f t="shared" si="58"/>
        <v>0</v>
      </c>
      <c r="DW74" s="383">
        <f t="shared" si="58"/>
        <v>0</v>
      </c>
      <c r="DX74" s="383">
        <f t="shared" si="58"/>
        <v>0</v>
      </c>
      <c r="DY74" s="383">
        <f t="shared" si="58"/>
        <v>0</v>
      </c>
      <c r="DZ74" s="383">
        <f t="shared" si="58"/>
        <v>0</v>
      </c>
      <c r="EA74" s="383">
        <f t="shared" si="58"/>
        <v>0</v>
      </c>
      <c r="EB74" s="383">
        <f t="shared" si="58"/>
        <v>0</v>
      </c>
      <c r="EC74" s="383">
        <f t="shared" si="58"/>
        <v>0</v>
      </c>
      <c r="ED74" s="383">
        <f t="shared" si="58"/>
        <v>0</v>
      </c>
      <c r="EE74" s="383">
        <f t="shared" si="58"/>
        <v>0</v>
      </c>
      <c r="EF74" s="383">
        <f t="shared" si="58"/>
        <v>0</v>
      </c>
      <c r="EG74" s="383">
        <f t="shared" si="58"/>
        <v>0</v>
      </c>
      <c r="EH74" s="383">
        <f t="shared" si="58"/>
        <v>0</v>
      </c>
      <c r="EI74" s="383">
        <f t="shared" si="58"/>
        <v>0</v>
      </c>
      <c r="EJ74" s="383">
        <f t="shared" si="58"/>
        <v>0</v>
      </c>
      <c r="EK74" s="383">
        <f t="shared" si="58"/>
        <v>0</v>
      </c>
      <c r="EL74" s="383">
        <f t="shared" si="58"/>
        <v>0</v>
      </c>
      <c r="EM74" s="383">
        <f t="shared" si="58"/>
        <v>0</v>
      </c>
      <c r="EN74" s="383">
        <f t="shared" si="58"/>
        <v>0</v>
      </c>
      <c r="EO74" s="383">
        <f t="shared" si="58"/>
        <v>0</v>
      </c>
      <c r="EP74" s="383">
        <f t="shared" si="58"/>
        <v>0</v>
      </c>
      <c r="EQ74" s="383">
        <f t="shared" si="58"/>
        <v>0</v>
      </c>
      <c r="ER74" s="383">
        <f t="shared" si="58"/>
        <v>0</v>
      </c>
      <c r="ES74" s="383">
        <f t="shared" si="58"/>
        <v>0</v>
      </c>
      <c r="ET74" s="383">
        <f t="shared" si="58"/>
        <v>0</v>
      </c>
      <c r="EU74" s="383">
        <f t="shared" si="58"/>
        <v>0</v>
      </c>
      <c r="EV74" s="383">
        <f t="shared" si="58"/>
        <v>0</v>
      </c>
      <c r="EW74" s="383">
        <f t="shared" si="58"/>
        <v>0</v>
      </c>
      <c r="EX74" s="383">
        <f t="shared" si="58"/>
        <v>0</v>
      </c>
      <c r="EY74" s="383">
        <f t="shared" si="58"/>
        <v>0</v>
      </c>
      <c r="EZ74" s="383">
        <f t="shared" si="58"/>
        <v>0</v>
      </c>
      <c r="FA74" s="383">
        <f t="shared" si="58"/>
        <v>0</v>
      </c>
      <c r="FB74" s="383">
        <f t="shared" si="58"/>
        <v>0</v>
      </c>
      <c r="FC74" s="383">
        <f t="shared" si="58"/>
        <v>0</v>
      </c>
      <c r="FD74" s="383">
        <f t="shared" ref="FD74:HA74" si="59">IFERROR(MAX(FC74-1,0),0)</f>
        <v>0</v>
      </c>
      <c r="FE74" s="383">
        <f t="shared" si="59"/>
        <v>0</v>
      </c>
      <c r="FF74" s="383">
        <f t="shared" si="59"/>
        <v>0</v>
      </c>
      <c r="FG74" s="383">
        <f t="shared" si="59"/>
        <v>0</v>
      </c>
      <c r="FH74" s="383">
        <f t="shared" si="59"/>
        <v>0</v>
      </c>
      <c r="FI74" s="383">
        <f t="shared" si="59"/>
        <v>0</v>
      </c>
      <c r="FJ74" s="383">
        <f t="shared" si="59"/>
        <v>0</v>
      </c>
      <c r="FK74" s="383">
        <f t="shared" si="59"/>
        <v>0</v>
      </c>
      <c r="FL74" s="383">
        <f t="shared" si="59"/>
        <v>0</v>
      </c>
      <c r="FM74" s="383">
        <f t="shared" si="59"/>
        <v>0</v>
      </c>
      <c r="FN74" s="383">
        <f t="shared" si="59"/>
        <v>0</v>
      </c>
      <c r="FO74" s="383">
        <f t="shared" si="59"/>
        <v>0</v>
      </c>
      <c r="FP74" s="383">
        <f t="shared" si="59"/>
        <v>0</v>
      </c>
      <c r="FQ74" s="383">
        <f t="shared" si="59"/>
        <v>0</v>
      </c>
      <c r="FR74" s="383">
        <f t="shared" si="59"/>
        <v>0</v>
      </c>
      <c r="FS74" s="383">
        <f t="shared" si="59"/>
        <v>0</v>
      </c>
      <c r="FT74" s="383">
        <f t="shared" si="59"/>
        <v>0</v>
      </c>
      <c r="FU74" s="383">
        <f t="shared" si="59"/>
        <v>0</v>
      </c>
      <c r="FV74" s="383">
        <f t="shared" si="59"/>
        <v>0</v>
      </c>
      <c r="FW74" s="383">
        <f t="shared" si="59"/>
        <v>0</v>
      </c>
      <c r="FX74" s="383">
        <f t="shared" si="59"/>
        <v>0</v>
      </c>
      <c r="FY74" s="383">
        <f t="shared" si="59"/>
        <v>0</v>
      </c>
      <c r="FZ74" s="383">
        <f t="shared" si="59"/>
        <v>0</v>
      </c>
      <c r="GA74" s="383">
        <f t="shared" si="59"/>
        <v>0</v>
      </c>
      <c r="GB74" s="383">
        <f t="shared" si="59"/>
        <v>0</v>
      </c>
      <c r="GC74" s="383">
        <f t="shared" si="59"/>
        <v>0</v>
      </c>
      <c r="GD74" s="383">
        <f t="shared" si="59"/>
        <v>0</v>
      </c>
      <c r="GE74" s="383">
        <f t="shared" si="59"/>
        <v>0</v>
      </c>
      <c r="GF74" s="383">
        <f t="shared" si="59"/>
        <v>0</v>
      </c>
      <c r="GG74" s="383">
        <f t="shared" si="59"/>
        <v>0</v>
      </c>
      <c r="GH74" s="383">
        <f t="shared" si="59"/>
        <v>0</v>
      </c>
      <c r="GI74" s="383">
        <f t="shared" si="59"/>
        <v>0</v>
      </c>
      <c r="GJ74" s="383">
        <f t="shared" si="59"/>
        <v>0</v>
      </c>
      <c r="GK74" s="383">
        <f t="shared" si="59"/>
        <v>0</v>
      </c>
      <c r="GL74" s="383">
        <f t="shared" si="59"/>
        <v>0</v>
      </c>
      <c r="GM74" s="383">
        <f t="shared" si="59"/>
        <v>0</v>
      </c>
      <c r="GN74" s="383">
        <f t="shared" si="59"/>
        <v>0</v>
      </c>
      <c r="GO74" s="383">
        <f t="shared" si="59"/>
        <v>0</v>
      </c>
      <c r="GP74" s="383">
        <f t="shared" si="59"/>
        <v>0</v>
      </c>
      <c r="GQ74" s="383">
        <f t="shared" si="59"/>
        <v>0</v>
      </c>
      <c r="GR74" s="383">
        <f t="shared" si="59"/>
        <v>0</v>
      </c>
      <c r="GS74" s="383">
        <f t="shared" si="59"/>
        <v>0</v>
      </c>
      <c r="GT74" s="383">
        <f t="shared" si="59"/>
        <v>0</v>
      </c>
      <c r="GU74" s="383">
        <f t="shared" si="59"/>
        <v>0</v>
      </c>
      <c r="GV74" s="383">
        <f t="shared" si="59"/>
        <v>0</v>
      </c>
      <c r="GW74" s="383">
        <f t="shared" si="59"/>
        <v>0</v>
      </c>
      <c r="GX74" s="383">
        <f t="shared" si="59"/>
        <v>0</v>
      </c>
      <c r="GY74" s="383">
        <f t="shared" si="59"/>
        <v>0</v>
      </c>
      <c r="GZ74" s="383">
        <f t="shared" si="59"/>
        <v>0</v>
      </c>
      <c r="HA74" s="383">
        <f t="shared" si="59"/>
        <v>0</v>
      </c>
    </row>
    <row r="75" spans="3:209" x14ac:dyDescent="0.2">
      <c r="C75" s="262">
        <f t="shared" si="52"/>
        <v>5</v>
      </c>
      <c r="D75" s="21"/>
      <c r="F75" s="307" t="str">
        <f t="shared" si="44"/>
        <v/>
      </c>
      <c r="G75" s="662" t="str">
        <f t="shared" si="45"/>
        <v/>
      </c>
      <c r="H75" s="291" t="str">
        <f t="shared" si="39"/>
        <v/>
      </c>
      <c r="I75" s="294" t="str">
        <f t="shared" si="39"/>
        <v/>
      </c>
      <c r="J75" s="665" t="str">
        <f t="shared" si="39"/>
        <v/>
      </c>
      <c r="K75" s="294" t="str">
        <f t="shared" si="46"/>
        <v/>
      </c>
      <c r="L75" s="275" t="str">
        <f t="shared" si="39"/>
        <v/>
      </c>
      <c r="N75" s="19">
        <f t="shared" si="47"/>
        <v>0</v>
      </c>
      <c r="O75" s="19">
        <f t="shared" si="47"/>
        <v>0</v>
      </c>
      <c r="P75" s="19">
        <f t="shared" si="47"/>
        <v>0</v>
      </c>
      <c r="Q75" s="19">
        <f t="shared" si="47"/>
        <v>0</v>
      </c>
      <c r="R75" s="19">
        <f t="shared" si="47"/>
        <v>0</v>
      </c>
      <c r="S75" s="19">
        <f t="shared" si="47"/>
        <v>0</v>
      </c>
      <c r="T75" s="19">
        <f t="shared" si="47"/>
        <v>0</v>
      </c>
      <c r="U75" s="19">
        <f t="shared" si="47"/>
        <v>0</v>
      </c>
      <c r="V75" s="19">
        <f t="shared" si="47"/>
        <v>0</v>
      </c>
      <c r="W75" s="19">
        <f t="shared" si="47"/>
        <v>0</v>
      </c>
      <c r="X75" s="19">
        <f t="shared" si="47"/>
        <v>0</v>
      </c>
      <c r="Y75" s="19">
        <f t="shared" si="47"/>
        <v>0</v>
      </c>
      <c r="Z75" s="19">
        <f t="shared" si="47"/>
        <v>0</v>
      </c>
      <c r="AA75" s="19">
        <f t="shared" si="47"/>
        <v>0</v>
      </c>
      <c r="AB75" s="19">
        <f t="shared" si="47"/>
        <v>0</v>
      </c>
      <c r="AD75" s="383" t="str">
        <f t="shared" si="48"/>
        <v/>
      </c>
      <c r="AE75" s="383">
        <f t="shared" si="53"/>
        <v>0</v>
      </c>
      <c r="AF75" s="383">
        <f t="shared" ref="AF75:CQ75" si="60">IFERROR(MAX(AE75-1,0),0)</f>
        <v>0</v>
      </c>
      <c r="AG75" s="383">
        <f t="shared" si="60"/>
        <v>0</v>
      </c>
      <c r="AH75" s="383">
        <f t="shared" si="60"/>
        <v>0</v>
      </c>
      <c r="AI75" s="383">
        <f t="shared" si="60"/>
        <v>0</v>
      </c>
      <c r="AJ75" s="383">
        <f t="shared" si="60"/>
        <v>0</v>
      </c>
      <c r="AK75" s="383">
        <f t="shared" si="60"/>
        <v>0</v>
      </c>
      <c r="AL75" s="383">
        <f t="shared" si="60"/>
        <v>0</v>
      </c>
      <c r="AM75" s="383">
        <f t="shared" si="60"/>
        <v>0</v>
      </c>
      <c r="AN75" s="383">
        <f t="shared" si="60"/>
        <v>0</v>
      </c>
      <c r="AO75" s="383">
        <f t="shared" si="60"/>
        <v>0</v>
      </c>
      <c r="AP75" s="383">
        <f t="shared" si="60"/>
        <v>0</v>
      </c>
      <c r="AQ75" s="383">
        <f t="shared" si="60"/>
        <v>0</v>
      </c>
      <c r="AR75" s="383">
        <f t="shared" si="60"/>
        <v>0</v>
      </c>
      <c r="AS75" s="383">
        <f t="shared" si="60"/>
        <v>0</v>
      </c>
      <c r="AT75" s="383">
        <f t="shared" si="60"/>
        <v>0</v>
      </c>
      <c r="AU75" s="383">
        <f t="shared" si="60"/>
        <v>0</v>
      </c>
      <c r="AV75" s="383">
        <f t="shared" si="60"/>
        <v>0</v>
      </c>
      <c r="AW75" s="383">
        <f t="shared" si="60"/>
        <v>0</v>
      </c>
      <c r="AX75" s="383">
        <f t="shared" si="60"/>
        <v>0</v>
      </c>
      <c r="AY75" s="383">
        <f t="shared" si="60"/>
        <v>0</v>
      </c>
      <c r="AZ75" s="383">
        <f t="shared" si="60"/>
        <v>0</v>
      </c>
      <c r="BA75" s="383">
        <f t="shared" si="60"/>
        <v>0</v>
      </c>
      <c r="BB75" s="383">
        <f t="shared" si="60"/>
        <v>0</v>
      </c>
      <c r="BC75" s="383">
        <f t="shared" si="60"/>
        <v>0</v>
      </c>
      <c r="BD75" s="383">
        <f t="shared" si="60"/>
        <v>0</v>
      </c>
      <c r="BE75" s="383">
        <f t="shared" si="60"/>
        <v>0</v>
      </c>
      <c r="BF75" s="383">
        <f t="shared" si="60"/>
        <v>0</v>
      </c>
      <c r="BG75" s="383">
        <f t="shared" si="60"/>
        <v>0</v>
      </c>
      <c r="BH75" s="383">
        <f t="shared" si="60"/>
        <v>0</v>
      </c>
      <c r="BI75" s="383">
        <f t="shared" si="60"/>
        <v>0</v>
      </c>
      <c r="BJ75" s="383">
        <f t="shared" si="60"/>
        <v>0</v>
      </c>
      <c r="BK75" s="383">
        <f t="shared" si="60"/>
        <v>0</v>
      </c>
      <c r="BL75" s="383">
        <f t="shared" si="60"/>
        <v>0</v>
      </c>
      <c r="BM75" s="383">
        <f t="shared" si="60"/>
        <v>0</v>
      </c>
      <c r="BN75" s="383">
        <f t="shared" si="60"/>
        <v>0</v>
      </c>
      <c r="BO75" s="383">
        <f t="shared" si="60"/>
        <v>0</v>
      </c>
      <c r="BP75" s="383">
        <f t="shared" si="60"/>
        <v>0</v>
      </c>
      <c r="BQ75" s="383">
        <f t="shared" si="60"/>
        <v>0</v>
      </c>
      <c r="BR75" s="383">
        <f t="shared" si="60"/>
        <v>0</v>
      </c>
      <c r="BS75" s="383">
        <f t="shared" si="60"/>
        <v>0</v>
      </c>
      <c r="BT75" s="383">
        <f t="shared" si="60"/>
        <v>0</v>
      </c>
      <c r="BU75" s="383">
        <f t="shared" si="60"/>
        <v>0</v>
      </c>
      <c r="BV75" s="383">
        <f t="shared" si="60"/>
        <v>0</v>
      </c>
      <c r="BW75" s="383">
        <f t="shared" si="60"/>
        <v>0</v>
      </c>
      <c r="BX75" s="383">
        <f t="shared" si="60"/>
        <v>0</v>
      </c>
      <c r="BY75" s="383">
        <f t="shared" si="60"/>
        <v>0</v>
      </c>
      <c r="BZ75" s="383">
        <f t="shared" si="60"/>
        <v>0</v>
      </c>
      <c r="CA75" s="383">
        <f t="shared" si="60"/>
        <v>0</v>
      </c>
      <c r="CB75" s="383">
        <f t="shared" si="60"/>
        <v>0</v>
      </c>
      <c r="CC75" s="383">
        <f t="shared" si="60"/>
        <v>0</v>
      </c>
      <c r="CD75" s="383">
        <f t="shared" si="60"/>
        <v>0</v>
      </c>
      <c r="CE75" s="383">
        <f t="shared" si="60"/>
        <v>0</v>
      </c>
      <c r="CF75" s="383">
        <f t="shared" si="60"/>
        <v>0</v>
      </c>
      <c r="CG75" s="383">
        <f t="shared" si="60"/>
        <v>0</v>
      </c>
      <c r="CH75" s="383">
        <f t="shared" si="60"/>
        <v>0</v>
      </c>
      <c r="CI75" s="383">
        <f t="shared" si="60"/>
        <v>0</v>
      </c>
      <c r="CJ75" s="383">
        <f t="shared" si="60"/>
        <v>0</v>
      </c>
      <c r="CK75" s="383">
        <f t="shared" si="60"/>
        <v>0</v>
      </c>
      <c r="CL75" s="383">
        <f t="shared" si="60"/>
        <v>0</v>
      </c>
      <c r="CM75" s="383">
        <f t="shared" si="60"/>
        <v>0</v>
      </c>
      <c r="CN75" s="383">
        <f t="shared" si="60"/>
        <v>0</v>
      </c>
      <c r="CO75" s="383">
        <f t="shared" si="60"/>
        <v>0</v>
      </c>
      <c r="CP75" s="383">
        <f t="shared" si="60"/>
        <v>0</v>
      </c>
      <c r="CQ75" s="383">
        <f t="shared" si="60"/>
        <v>0</v>
      </c>
      <c r="CR75" s="383">
        <f t="shared" ref="CR75:FC75" si="61">IFERROR(MAX(CQ75-1,0),0)</f>
        <v>0</v>
      </c>
      <c r="CS75" s="383">
        <f t="shared" si="61"/>
        <v>0</v>
      </c>
      <c r="CT75" s="383">
        <f t="shared" si="61"/>
        <v>0</v>
      </c>
      <c r="CU75" s="383">
        <f t="shared" si="61"/>
        <v>0</v>
      </c>
      <c r="CV75" s="383">
        <f t="shared" si="61"/>
        <v>0</v>
      </c>
      <c r="CW75" s="383">
        <f t="shared" si="61"/>
        <v>0</v>
      </c>
      <c r="CX75" s="383">
        <f t="shared" si="61"/>
        <v>0</v>
      </c>
      <c r="CY75" s="383">
        <f t="shared" si="61"/>
        <v>0</v>
      </c>
      <c r="CZ75" s="383">
        <f t="shared" si="61"/>
        <v>0</v>
      </c>
      <c r="DA75" s="383">
        <f t="shared" si="61"/>
        <v>0</v>
      </c>
      <c r="DB75" s="383">
        <f t="shared" si="61"/>
        <v>0</v>
      </c>
      <c r="DC75" s="383">
        <f t="shared" si="61"/>
        <v>0</v>
      </c>
      <c r="DD75" s="383">
        <f t="shared" si="61"/>
        <v>0</v>
      </c>
      <c r="DE75" s="383">
        <f t="shared" si="61"/>
        <v>0</v>
      </c>
      <c r="DF75" s="383">
        <f t="shared" si="61"/>
        <v>0</v>
      </c>
      <c r="DG75" s="383">
        <f t="shared" si="61"/>
        <v>0</v>
      </c>
      <c r="DH75" s="383">
        <f t="shared" si="61"/>
        <v>0</v>
      </c>
      <c r="DI75" s="383">
        <f t="shared" si="61"/>
        <v>0</v>
      </c>
      <c r="DJ75" s="383">
        <f t="shared" si="61"/>
        <v>0</v>
      </c>
      <c r="DK75" s="383">
        <f t="shared" si="61"/>
        <v>0</v>
      </c>
      <c r="DL75" s="383">
        <f t="shared" si="61"/>
        <v>0</v>
      </c>
      <c r="DM75" s="383">
        <f t="shared" si="61"/>
        <v>0</v>
      </c>
      <c r="DN75" s="383">
        <f t="shared" si="61"/>
        <v>0</v>
      </c>
      <c r="DO75" s="383">
        <f t="shared" si="61"/>
        <v>0</v>
      </c>
      <c r="DP75" s="383">
        <f t="shared" si="61"/>
        <v>0</v>
      </c>
      <c r="DQ75" s="383">
        <f t="shared" si="61"/>
        <v>0</v>
      </c>
      <c r="DR75" s="383">
        <f t="shared" si="61"/>
        <v>0</v>
      </c>
      <c r="DS75" s="383">
        <f t="shared" si="61"/>
        <v>0</v>
      </c>
      <c r="DT75" s="383">
        <f t="shared" si="61"/>
        <v>0</v>
      </c>
      <c r="DU75" s="383">
        <f t="shared" si="61"/>
        <v>0</v>
      </c>
      <c r="DV75" s="383">
        <f t="shared" si="61"/>
        <v>0</v>
      </c>
      <c r="DW75" s="383">
        <f t="shared" si="61"/>
        <v>0</v>
      </c>
      <c r="DX75" s="383">
        <f t="shared" si="61"/>
        <v>0</v>
      </c>
      <c r="DY75" s="383">
        <f t="shared" si="61"/>
        <v>0</v>
      </c>
      <c r="DZ75" s="383">
        <f t="shared" si="61"/>
        <v>0</v>
      </c>
      <c r="EA75" s="383">
        <f t="shared" si="61"/>
        <v>0</v>
      </c>
      <c r="EB75" s="383">
        <f t="shared" si="61"/>
        <v>0</v>
      </c>
      <c r="EC75" s="383">
        <f t="shared" si="61"/>
        <v>0</v>
      </c>
      <c r="ED75" s="383">
        <f t="shared" si="61"/>
        <v>0</v>
      </c>
      <c r="EE75" s="383">
        <f t="shared" si="61"/>
        <v>0</v>
      </c>
      <c r="EF75" s="383">
        <f t="shared" si="61"/>
        <v>0</v>
      </c>
      <c r="EG75" s="383">
        <f t="shared" si="61"/>
        <v>0</v>
      </c>
      <c r="EH75" s="383">
        <f t="shared" si="61"/>
        <v>0</v>
      </c>
      <c r="EI75" s="383">
        <f t="shared" si="61"/>
        <v>0</v>
      </c>
      <c r="EJ75" s="383">
        <f t="shared" si="61"/>
        <v>0</v>
      </c>
      <c r="EK75" s="383">
        <f t="shared" si="61"/>
        <v>0</v>
      </c>
      <c r="EL75" s="383">
        <f t="shared" si="61"/>
        <v>0</v>
      </c>
      <c r="EM75" s="383">
        <f t="shared" si="61"/>
        <v>0</v>
      </c>
      <c r="EN75" s="383">
        <f t="shared" si="61"/>
        <v>0</v>
      </c>
      <c r="EO75" s="383">
        <f t="shared" si="61"/>
        <v>0</v>
      </c>
      <c r="EP75" s="383">
        <f t="shared" si="61"/>
        <v>0</v>
      </c>
      <c r="EQ75" s="383">
        <f t="shared" si="61"/>
        <v>0</v>
      </c>
      <c r="ER75" s="383">
        <f t="shared" si="61"/>
        <v>0</v>
      </c>
      <c r="ES75" s="383">
        <f t="shared" si="61"/>
        <v>0</v>
      </c>
      <c r="ET75" s="383">
        <f t="shared" si="61"/>
        <v>0</v>
      </c>
      <c r="EU75" s="383">
        <f t="shared" si="61"/>
        <v>0</v>
      </c>
      <c r="EV75" s="383">
        <f t="shared" si="61"/>
        <v>0</v>
      </c>
      <c r="EW75" s="383">
        <f t="shared" si="61"/>
        <v>0</v>
      </c>
      <c r="EX75" s="383">
        <f t="shared" si="61"/>
        <v>0</v>
      </c>
      <c r="EY75" s="383">
        <f t="shared" si="61"/>
        <v>0</v>
      </c>
      <c r="EZ75" s="383">
        <f t="shared" si="61"/>
        <v>0</v>
      </c>
      <c r="FA75" s="383">
        <f t="shared" si="61"/>
        <v>0</v>
      </c>
      <c r="FB75" s="383">
        <f t="shared" si="61"/>
        <v>0</v>
      </c>
      <c r="FC75" s="383">
        <f t="shared" si="61"/>
        <v>0</v>
      </c>
      <c r="FD75" s="383">
        <f t="shared" ref="FD75:HA75" si="62">IFERROR(MAX(FC75-1,0),0)</f>
        <v>0</v>
      </c>
      <c r="FE75" s="383">
        <f t="shared" si="62"/>
        <v>0</v>
      </c>
      <c r="FF75" s="383">
        <f t="shared" si="62"/>
        <v>0</v>
      </c>
      <c r="FG75" s="383">
        <f t="shared" si="62"/>
        <v>0</v>
      </c>
      <c r="FH75" s="383">
        <f t="shared" si="62"/>
        <v>0</v>
      </c>
      <c r="FI75" s="383">
        <f t="shared" si="62"/>
        <v>0</v>
      </c>
      <c r="FJ75" s="383">
        <f t="shared" si="62"/>
        <v>0</v>
      </c>
      <c r="FK75" s="383">
        <f t="shared" si="62"/>
        <v>0</v>
      </c>
      <c r="FL75" s="383">
        <f t="shared" si="62"/>
        <v>0</v>
      </c>
      <c r="FM75" s="383">
        <f t="shared" si="62"/>
        <v>0</v>
      </c>
      <c r="FN75" s="383">
        <f t="shared" si="62"/>
        <v>0</v>
      </c>
      <c r="FO75" s="383">
        <f t="shared" si="62"/>
        <v>0</v>
      </c>
      <c r="FP75" s="383">
        <f t="shared" si="62"/>
        <v>0</v>
      </c>
      <c r="FQ75" s="383">
        <f t="shared" si="62"/>
        <v>0</v>
      </c>
      <c r="FR75" s="383">
        <f t="shared" si="62"/>
        <v>0</v>
      </c>
      <c r="FS75" s="383">
        <f t="shared" si="62"/>
        <v>0</v>
      </c>
      <c r="FT75" s="383">
        <f t="shared" si="62"/>
        <v>0</v>
      </c>
      <c r="FU75" s="383">
        <f t="shared" si="62"/>
        <v>0</v>
      </c>
      <c r="FV75" s="383">
        <f t="shared" si="62"/>
        <v>0</v>
      </c>
      <c r="FW75" s="383">
        <f t="shared" si="62"/>
        <v>0</v>
      </c>
      <c r="FX75" s="383">
        <f t="shared" si="62"/>
        <v>0</v>
      </c>
      <c r="FY75" s="383">
        <f t="shared" si="62"/>
        <v>0</v>
      </c>
      <c r="FZ75" s="383">
        <f t="shared" si="62"/>
        <v>0</v>
      </c>
      <c r="GA75" s="383">
        <f t="shared" si="62"/>
        <v>0</v>
      </c>
      <c r="GB75" s="383">
        <f t="shared" si="62"/>
        <v>0</v>
      </c>
      <c r="GC75" s="383">
        <f t="shared" si="62"/>
        <v>0</v>
      </c>
      <c r="GD75" s="383">
        <f t="shared" si="62"/>
        <v>0</v>
      </c>
      <c r="GE75" s="383">
        <f t="shared" si="62"/>
        <v>0</v>
      </c>
      <c r="GF75" s="383">
        <f t="shared" si="62"/>
        <v>0</v>
      </c>
      <c r="GG75" s="383">
        <f t="shared" si="62"/>
        <v>0</v>
      </c>
      <c r="GH75" s="383">
        <f t="shared" si="62"/>
        <v>0</v>
      </c>
      <c r="GI75" s="383">
        <f t="shared" si="62"/>
        <v>0</v>
      </c>
      <c r="GJ75" s="383">
        <f t="shared" si="62"/>
        <v>0</v>
      </c>
      <c r="GK75" s="383">
        <f t="shared" si="62"/>
        <v>0</v>
      </c>
      <c r="GL75" s="383">
        <f t="shared" si="62"/>
        <v>0</v>
      </c>
      <c r="GM75" s="383">
        <f t="shared" si="62"/>
        <v>0</v>
      </c>
      <c r="GN75" s="383">
        <f t="shared" si="62"/>
        <v>0</v>
      </c>
      <c r="GO75" s="383">
        <f t="shared" si="62"/>
        <v>0</v>
      </c>
      <c r="GP75" s="383">
        <f t="shared" si="62"/>
        <v>0</v>
      </c>
      <c r="GQ75" s="383">
        <f t="shared" si="62"/>
        <v>0</v>
      </c>
      <c r="GR75" s="383">
        <f t="shared" si="62"/>
        <v>0</v>
      </c>
      <c r="GS75" s="383">
        <f t="shared" si="62"/>
        <v>0</v>
      </c>
      <c r="GT75" s="383">
        <f t="shared" si="62"/>
        <v>0</v>
      </c>
      <c r="GU75" s="383">
        <f t="shared" si="62"/>
        <v>0</v>
      </c>
      <c r="GV75" s="383">
        <f t="shared" si="62"/>
        <v>0</v>
      </c>
      <c r="GW75" s="383">
        <f t="shared" si="62"/>
        <v>0</v>
      </c>
      <c r="GX75" s="383">
        <f t="shared" si="62"/>
        <v>0</v>
      </c>
      <c r="GY75" s="383">
        <f t="shared" si="62"/>
        <v>0</v>
      </c>
      <c r="GZ75" s="383">
        <f t="shared" si="62"/>
        <v>0</v>
      </c>
      <c r="HA75" s="383">
        <f t="shared" si="62"/>
        <v>0</v>
      </c>
    </row>
    <row r="76" spans="3:209" x14ac:dyDescent="0.2">
      <c r="C76" s="262">
        <f t="shared" si="52"/>
        <v>6</v>
      </c>
      <c r="D76" s="21"/>
      <c r="F76" s="307" t="str">
        <f t="shared" si="44"/>
        <v/>
      </c>
      <c r="G76" s="662" t="str">
        <f t="shared" si="45"/>
        <v/>
      </c>
      <c r="H76" s="291" t="str">
        <f t="shared" si="39"/>
        <v/>
      </c>
      <c r="I76" s="294" t="str">
        <f t="shared" si="39"/>
        <v/>
      </c>
      <c r="J76" s="665" t="str">
        <f t="shared" si="39"/>
        <v/>
      </c>
      <c r="K76" s="294" t="str">
        <f t="shared" si="46"/>
        <v/>
      </c>
      <c r="L76" s="275" t="str">
        <f t="shared" si="39"/>
        <v/>
      </c>
      <c r="N76" s="19">
        <f t="shared" si="47"/>
        <v>0</v>
      </c>
      <c r="O76" s="19">
        <f t="shared" si="47"/>
        <v>0</v>
      </c>
      <c r="P76" s="19">
        <f t="shared" si="47"/>
        <v>0</v>
      </c>
      <c r="Q76" s="19">
        <f t="shared" si="47"/>
        <v>0</v>
      </c>
      <c r="R76" s="19">
        <f t="shared" si="47"/>
        <v>0</v>
      </c>
      <c r="S76" s="19">
        <f t="shared" si="47"/>
        <v>0</v>
      </c>
      <c r="T76" s="19">
        <f t="shared" si="47"/>
        <v>0</v>
      </c>
      <c r="U76" s="19">
        <f t="shared" si="47"/>
        <v>0</v>
      </c>
      <c r="V76" s="19">
        <f t="shared" si="47"/>
        <v>0</v>
      </c>
      <c r="W76" s="19">
        <f t="shared" si="47"/>
        <v>0</v>
      </c>
      <c r="X76" s="19">
        <f t="shared" si="47"/>
        <v>0</v>
      </c>
      <c r="Y76" s="19">
        <f t="shared" si="47"/>
        <v>0</v>
      </c>
      <c r="Z76" s="19">
        <f t="shared" si="47"/>
        <v>0</v>
      </c>
      <c r="AA76" s="19">
        <f t="shared" si="47"/>
        <v>0</v>
      </c>
      <c r="AB76" s="19">
        <f t="shared" si="47"/>
        <v>0</v>
      </c>
      <c r="AD76" s="383" t="str">
        <f t="shared" si="48"/>
        <v/>
      </c>
      <c r="AE76" s="383">
        <f t="shared" si="53"/>
        <v>0</v>
      </c>
      <c r="AF76" s="383">
        <f t="shared" ref="AF76:CQ76" si="63">IFERROR(MAX(AE76-1,0),0)</f>
        <v>0</v>
      </c>
      <c r="AG76" s="383">
        <f t="shared" si="63"/>
        <v>0</v>
      </c>
      <c r="AH76" s="383">
        <f t="shared" si="63"/>
        <v>0</v>
      </c>
      <c r="AI76" s="383">
        <f t="shared" si="63"/>
        <v>0</v>
      </c>
      <c r="AJ76" s="383">
        <f t="shared" si="63"/>
        <v>0</v>
      </c>
      <c r="AK76" s="383">
        <f t="shared" si="63"/>
        <v>0</v>
      </c>
      <c r="AL76" s="383">
        <f t="shared" si="63"/>
        <v>0</v>
      </c>
      <c r="AM76" s="383">
        <f t="shared" si="63"/>
        <v>0</v>
      </c>
      <c r="AN76" s="383">
        <f t="shared" si="63"/>
        <v>0</v>
      </c>
      <c r="AO76" s="383">
        <f t="shared" si="63"/>
        <v>0</v>
      </c>
      <c r="AP76" s="383">
        <f t="shared" si="63"/>
        <v>0</v>
      </c>
      <c r="AQ76" s="383">
        <f t="shared" si="63"/>
        <v>0</v>
      </c>
      <c r="AR76" s="383">
        <f t="shared" si="63"/>
        <v>0</v>
      </c>
      <c r="AS76" s="383">
        <f t="shared" si="63"/>
        <v>0</v>
      </c>
      <c r="AT76" s="383">
        <f t="shared" si="63"/>
        <v>0</v>
      </c>
      <c r="AU76" s="383">
        <f t="shared" si="63"/>
        <v>0</v>
      </c>
      <c r="AV76" s="383">
        <f t="shared" si="63"/>
        <v>0</v>
      </c>
      <c r="AW76" s="383">
        <f t="shared" si="63"/>
        <v>0</v>
      </c>
      <c r="AX76" s="383">
        <f t="shared" si="63"/>
        <v>0</v>
      </c>
      <c r="AY76" s="383">
        <f t="shared" si="63"/>
        <v>0</v>
      </c>
      <c r="AZ76" s="383">
        <f t="shared" si="63"/>
        <v>0</v>
      </c>
      <c r="BA76" s="383">
        <f t="shared" si="63"/>
        <v>0</v>
      </c>
      <c r="BB76" s="383">
        <f t="shared" si="63"/>
        <v>0</v>
      </c>
      <c r="BC76" s="383">
        <f t="shared" si="63"/>
        <v>0</v>
      </c>
      <c r="BD76" s="383">
        <f t="shared" si="63"/>
        <v>0</v>
      </c>
      <c r="BE76" s="383">
        <f t="shared" si="63"/>
        <v>0</v>
      </c>
      <c r="BF76" s="383">
        <f t="shared" si="63"/>
        <v>0</v>
      </c>
      <c r="BG76" s="383">
        <f t="shared" si="63"/>
        <v>0</v>
      </c>
      <c r="BH76" s="383">
        <f t="shared" si="63"/>
        <v>0</v>
      </c>
      <c r="BI76" s="383">
        <f t="shared" si="63"/>
        <v>0</v>
      </c>
      <c r="BJ76" s="383">
        <f t="shared" si="63"/>
        <v>0</v>
      </c>
      <c r="BK76" s="383">
        <f t="shared" si="63"/>
        <v>0</v>
      </c>
      <c r="BL76" s="383">
        <f t="shared" si="63"/>
        <v>0</v>
      </c>
      <c r="BM76" s="383">
        <f t="shared" si="63"/>
        <v>0</v>
      </c>
      <c r="BN76" s="383">
        <f t="shared" si="63"/>
        <v>0</v>
      </c>
      <c r="BO76" s="383">
        <f t="shared" si="63"/>
        <v>0</v>
      </c>
      <c r="BP76" s="383">
        <f t="shared" si="63"/>
        <v>0</v>
      </c>
      <c r="BQ76" s="383">
        <f t="shared" si="63"/>
        <v>0</v>
      </c>
      <c r="BR76" s="383">
        <f t="shared" si="63"/>
        <v>0</v>
      </c>
      <c r="BS76" s="383">
        <f t="shared" si="63"/>
        <v>0</v>
      </c>
      <c r="BT76" s="383">
        <f t="shared" si="63"/>
        <v>0</v>
      </c>
      <c r="BU76" s="383">
        <f t="shared" si="63"/>
        <v>0</v>
      </c>
      <c r="BV76" s="383">
        <f t="shared" si="63"/>
        <v>0</v>
      </c>
      <c r="BW76" s="383">
        <f t="shared" si="63"/>
        <v>0</v>
      </c>
      <c r="BX76" s="383">
        <f t="shared" si="63"/>
        <v>0</v>
      </c>
      <c r="BY76" s="383">
        <f t="shared" si="63"/>
        <v>0</v>
      </c>
      <c r="BZ76" s="383">
        <f t="shared" si="63"/>
        <v>0</v>
      </c>
      <c r="CA76" s="383">
        <f t="shared" si="63"/>
        <v>0</v>
      </c>
      <c r="CB76" s="383">
        <f t="shared" si="63"/>
        <v>0</v>
      </c>
      <c r="CC76" s="383">
        <f t="shared" si="63"/>
        <v>0</v>
      </c>
      <c r="CD76" s="383">
        <f t="shared" si="63"/>
        <v>0</v>
      </c>
      <c r="CE76" s="383">
        <f t="shared" si="63"/>
        <v>0</v>
      </c>
      <c r="CF76" s="383">
        <f t="shared" si="63"/>
        <v>0</v>
      </c>
      <c r="CG76" s="383">
        <f t="shared" si="63"/>
        <v>0</v>
      </c>
      <c r="CH76" s="383">
        <f t="shared" si="63"/>
        <v>0</v>
      </c>
      <c r="CI76" s="383">
        <f t="shared" si="63"/>
        <v>0</v>
      </c>
      <c r="CJ76" s="383">
        <f t="shared" si="63"/>
        <v>0</v>
      </c>
      <c r="CK76" s="383">
        <f t="shared" si="63"/>
        <v>0</v>
      </c>
      <c r="CL76" s="383">
        <f t="shared" si="63"/>
        <v>0</v>
      </c>
      <c r="CM76" s="383">
        <f t="shared" si="63"/>
        <v>0</v>
      </c>
      <c r="CN76" s="383">
        <f t="shared" si="63"/>
        <v>0</v>
      </c>
      <c r="CO76" s="383">
        <f t="shared" si="63"/>
        <v>0</v>
      </c>
      <c r="CP76" s="383">
        <f t="shared" si="63"/>
        <v>0</v>
      </c>
      <c r="CQ76" s="383">
        <f t="shared" si="63"/>
        <v>0</v>
      </c>
      <c r="CR76" s="383">
        <f t="shared" ref="CR76:FC76" si="64">IFERROR(MAX(CQ76-1,0),0)</f>
        <v>0</v>
      </c>
      <c r="CS76" s="383">
        <f t="shared" si="64"/>
        <v>0</v>
      </c>
      <c r="CT76" s="383">
        <f t="shared" si="64"/>
        <v>0</v>
      </c>
      <c r="CU76" s="383">
        <f t="shared" si="64"/>
        <v>0</v>
      </c>
      <c r="CV76" s="383">
        <f t="shared" si="64"/>
        <v>0</v>
      </c>
      <c r="CW76" s="383">
        <f t="shared" si="64"/>
        <v>0</v>
      </c>
      <c r="CX76" s="383">
        <f t="shared" si="64"/>
        <v>0</v>
      </c>
      <c r="CY76" s="383">
        <f t="shared" si="64"/>
        <v>0</v>
      </c>
      <c r="CZ76" s="383">
        <f t="shared" si="64"/>
        <v>0</v>
      </c>
      <c r="DA76" s="383">
        <f t="shared" si="64"/>
        <v>0</v>
      </c>
      <c r="DB76" s="383">
        <f t="shared" si="64"/>
        <v>0</v>
      </c>
      <c r="DC76" s="383">
        <f t="shared" si="64"/>
        <v>0</v>
      </c>
      <c r="DD76" s="383">
        <f t="shared" si="64"/>
        <v>0</v>
      </c>
      <c r="DE76" s="383">
        <f t="shared" si="64"/>
        <v>0</v>
      </c>
      <c r="DF76" s="383">
        <f t="shared" si="64"/>
        <v>0</v>
      </c>
      <c r="DG76" s="383">
        <f t="shared" si="64"/>
        <v>0</v>
      </c>
      <c r="DH76" s="383">
        <f t="shared" si="64"/>
        <v>0</v>
      </c>
      <c r="DI76" s="383">
        <f t="shared" si="64"/>
        <v>0</v>
      </c>
      <c r="DJ76" s="383">
        <f t="shared" si="64"/>
        <v>0</v>
      </c>
      <c r="DK76" s="383">
        <f t="shared" si="64"/>
        <v>0</v>
      </c>
      <c r="DL76" s="383">
        <f t="shared" si="64"/>
        <v>0</v>
      </c>
      <c r="DM76" s="383">
        <f t="shared" si="64"/>
        <v>0</v>
      </c>
      <c r="DN76" s="383">
        <f t="shared" si="64"/>
        <v>0</v>
      </c>
      <c r="DO76" s="383">
        <f t="shared" si="64"/>
        <v>0</v>
      </c>
      <c r="DP76" s="383">
        <f t="shared" si="64"/>
        <v>0</v>
      </c>
      <c r="DQ76" s="383">
        <f t="shared" si="64"/>
        <v>0</v>
      </c>
      <c r="DR76" s="383">
        <f t="shared" si="64"/>
        <v>0</v>
      </c>
      <c r="DS76" s="383">
        <f t="shared" si="64"/>
        <v>0</v>
      </c>
      <c r="DT76" s="383">
        <f t="shared" si="64"/>
        <v>0</v>
      </c>
      <c r="DU76" s="383">
        <f t="shared" si="64"/>
        <v>0</v>
      </c>
      <c r="DV76" s="383">
        <f t="shared" si="64"/>
        <v>0</v>
      </c>
      <c r="DW76" s="383">
        <f t="shared" si="64"/>
        <v>0</v>
      </c>
      <c r="DX76" s="383">
        <f t="shared" si="64"/>
        <v>0</v>
      </c>
      <c r="DY76" s="383">
        <f t="shared" si="64"/>
        <v>0</v>
      </c>
      <c r="DZ76" s="383">
        <f t="shared" si="64"/>
        <v>0</v>
      </c>
      <c r="EA76" s="383">
        <f t="shared" si="64"/>
        <v>0</v>
      </c>
      <c r="EB76" s="383">
        <f t="shared" si="64"/>
        <v>0</v>
      </c>
      <c r="EC76" s="383">
        <f t="shared" si="64"/>
        <v>0</v>
      </c>
      <c r="ED76" s="383">
        <f t="shared" si="64"/>
        <v>0</v>
      </c>
      <c r="EE76" s="383">
        <f t="shared" si="64"/>
        <v>0</v>
      </c>
      <c r="EF76" s="383">
        <f t="shared" si="64"/>
        <v>0</v>
      </c>
      <c r="EG76" s="383">
        <f t="shared" si="64"/>
        <v>0</v>
      </c>
      <c r="EH76" s="383">
        <f t="shared" si="64"/>
        <v>0</v>
      </c>
      <c r="EI76" s="383">
        <f t="shared" si="64"/>
        <v>0</v>
      </c>
      <c r="EJ76" s="383">
        <f t="shared" si="64"/>
        <v>0</v>
      </c>
      <c r="EK76" s="383">
        <f t="shared" si="64"/>
        <v>0</v>
      </c>
      <c r="EL76" s="383">
        <f t="shared" si="64"/>
        <v>0</v>
      </c>
      <c r="EM76" s="383">
        <f t="shared" si="64"/>
        <v>0</v>
      </c>
      <c r="EN76" s="383">
        <f t="shared" si="64"/>
        <v>0</v>
      </c>
      <c r="EO76" s="383">
        <f t="shared" si="64"/>
        <v>0</v>
      </c>
      <c r="EP76" s="383">
        <f t="shared" si="64"/>
        <v>0</v>
      </c>
      <c r="EQ76" s="383">
        <f t="shared" si="64"/>
        <v>0</v>
      </c>
      <c r="ER76" s="383">
        <f t="shared" si="64"/>
        <v>0</v>
      </c>
      <c r="ES76" s="383">
        <f t="shared" si="64"/>
        <v>0</v>
      </c>
      <c r="ET76" s="383">
        <f t="shared" si="64"/>
        <v>0</v>
      </c>
      <c r="EU76" s="383">
        <f t="shared" si="64"/>
        <v>0</v>
      </c>
      <c r="EV76" s="383">
        <f t="shared" si="64"/>
        <v>0</v>
      </c>
      <c r="EW76" s="383">
        <f t="shared" si="64"/>
        <v>0</v>
      </c>
      <c r="EX76" s="383">
        <f t="shared" si="64"/>
        <v>0</v>
      </c>
      <c r="EY76" s="383">
        <f t="shared" si="64"/>
        <v>0</v>
      </c>
      <c r="EZ76" s="383">
        <f t="shared" si="64"/>
        <v>0</v>
      </c>
      <c r="FA76" s="383">
        <f t="shared" si="64"/>
        <v>0</v>
      </c>
      <c r="FB76" s="383">
        <f t="shared" si="64"/>
        <v>0</v>
      </c>
      <c r="FC76" s="383">
        <f t="shared" si="64"/>
        <v>0</v>
      </c>
      <c r="FD76" s="383">
        <f t="shared" ref="FD76:HA76" si="65">IFERROR(MAX(FC76-1,0),0)</f>
        <v>0</v>
      </c>
      <c r="FE76" s="383">
        <f t="shared" si="65"/>
        <v>0</v>
      </c>
      <c r="FF76" s="383">
        <f t="shared" si="65"/>
        <v>0</v>
      </c>
      <c r="FG76" s="383">
        <f t="shared" si="65"/>
        <v>0</v>
      </c>
      <c r="FH76" s="383">
        <f t="shared" si="65"/>
        <v>0</v>
      </c>
      <c r="FI76" s="383">
        <f t="shared" si="65"/>
        <v>0</v>
      </c>
      <c r="FJ76" s="383">
        <f t="shared" si="65"/>
        <v>0</v>
      </c>
      <c r="FK76" s="383">
        <f t="shared" si="65"/>
        <v>0</v>
      </c>
      <c r="FL76" s="383">
        <f t="shared" si="65"/>
        <v>0</v>
      </c>
      <c r="FM76" s="383">
        <f t="shared" si="65"/>
        <v>0</v>
      </c>
      <c r="FN76" s="383">
        <f t="shared" si="65"/>
        <v>0</v>
      </c>
      <c r="FO76" s="383">
        <f t="shared" si="65"/>
        <v>0</v>
      </c>
      <c r="FP76" s="383">
        <f t="shared" si="65"/>
        <v>0</v>
      </c>
      <c r="FQ76" s="383">
        <f t="shared" si="65"/>
        <v>0</v>
      </c>
      <c r="FR76" s="383">
        <f t="shared" si="65"/>
        <v>0</v>
      </c>
      <c r="FS76" s="383">
        <f t="shared" si="65"/>
        <v>0</v>
      </c>
      <c r="FT76" s="383">
        <f t="shared" si="65"/>
        <v>0</v>
      </c>
      <c r="FU76" s="383">
        <f t="shared" si="65"/>
        <v>0</v>
      </c>
      <c r="FV76" s="383">
        <f t="shared" si="65"/>
        <v>0</v>
      </c>
      <c r="FW76" s="383">
        <f t="shared" si="65"/>
        <v>0</v>
      </c>
      <c r="FX76" s="383">
        <f t="shared" si="65"/>
        <v>0</v>
      </c>
      <c r="FY76" s="383">
        <f t="shared" si="65"/>
        <v>0</v>
      </c>
      <c r="FZ76" s="383">
        <f t="shared" si="65"/>
        <v>0</v>
      </c>
      <c r="GA76" s="383">
        <f t="shared" si="65"/>
        <v>0</v>
      </c>
      <c r="GB76" s="383">
        <f t="shared" si="65"/>
        <v>0</v>
      </c>
      <c r="GC76" s="383">
        <f t="shared" si="65"/>
        <v>0</v>
      </c>
      <c r="GD76" s="383">
        <f t="shared" si="65"/>
        <v>0</v>
      </c>
      <c r="GE76" s="383">
        <f t="shared" si="65"/>
        <v>0</v>
      </c>
      <c r="GF76" s="383">
        <f t="shared" si="65"/>
        <v>0</v>
      </c>
      <c r="GG76" s="383">
        <f t="shared" si="65"/>
        <v>0</v>
      </c>
      <c r="GH76" s="383">
        <f t="shared" si="65"/>
        <v>0</v>
      </c>
      <c r="GI76" s="383">
        <f t="shared" si="65"/>
        <v>0</v>
      </c>
      <c r="GJ76" s="383">
        <f t="shared" si="65"/>
        <v>0</v>
      </c>
      <c r="GK76" s="383">
        <f t="shared" si="65"/>
        <v>0</v>
      </c>
      <c r="GL76" s="383">
        <f t="shared" si="65"/>
        <v>0</v>
      </c>
      <c r="GM76" s="383">
        <f t="shared" si="65"/>
        <v>0</v>
      </c>
      <c r="GN76" s="383">
        <f t="shared" si="65"/>
        <v>0</v>
      </c>
      <c r="GO76" s="383">
        <f t="shared" si="65"/>
        <v>0</v>
      </c>
      <c r="GP76" s="383">
        <f t="shared" si="65"/>
        <v>0</v>
      </c>
      <c r="GQ76" s="383">
        <f t="shared" si="65"/>
        <v>0</v>
      </c>
      <c r="GR76" s="383">
        <f t="shared" si="65"/>
        <v>0</v>
      </c>
      <c r="GS76" s="383">
        <f t="shared" si="65"/>
        <v>0</v>
      </c>
      <c r="GT76" s="383">
        <f t="shared" si="65"/>
        <v>0</v>
      </c>
      <c r="GU76" s="383">
        <f t="shared" si="65"/>
        <v>0</v>
      </c>
      <c r="GV76" s="383">
        <f t="shared" si="65"/>
        <v>0</v>
      </c>
      <c r="GW76" s="383">
        <f t="shared" si="65"/>
        <v>0</v>
      </c>
      <c r="GX76" s="383">
        <f t="shared" si="65"/>
        <v>0</v>
      </c>
      <c r="GY76" s="383">
        <f t="shared" si="65"/>
        <v>0</v>
      </c>
      <c r="GZ76" s="383">
        <f t="shared" si="65"/>
        <v>0</v>
      </c>
      <c r="HA76" s="383">
        <f t="shared" si="65"/>
        <v>0</v>
      </c>
    </row>
    <row r="77" spans="3:209" x14ac:dyDescent="0.2">
      <c r="C77" s="262">
        <f t="shared" si="52"/>
        <v>7</v>
      </c>
      <c r="D77" s="21"/>
      <c r="F77" s="307" t="str">
        <f t="shared" si="44"/>
        <v/>
      </c>
      <c r="G77" s="662" t="str">
        <f t="shared" si="45"/>
        <v/>
      </c>
      <c r="H77" s="291" t="str">
        <f t="shared" si="39"/>
        <v/>
      </c>
      <c r="I77" s="294" t="str">
        <f t="shared" si="39"/>
        <v/>
      </c>
      <c r="J77" s="665" t="str">
        <f t="shared" si="39"/>
        <v/>
      </c>
      <c r="K77" s="294" t="str">
        <f t="shared" si="46"/>
        <v/>
      </c>
      <c r="L77" s="275" t="str">
        <f t="shared" si="39"/>
        <v/>
      </c>
      <c r="N77" s="19">
        <f t="shared" si="47"/>
        <v>0</v>
      </c>
      <c r="O77" s="19">
        <f t="shared" si="47"/>
        <v>0</v>
      </c>
      <c r="P77" s="19">
        <f t="shared" si="47"/>
        <v>0</v>
      </c>
      <c r="Q77" s="19">
        <f t="shared" si="47"/>
        <v>0</v>
      </c>
      <c r="R77" s="19">
        <f t="shared" si="47"/>
        <v>0</v>
      </c>
      <c r="S77" s="19">
        <f t="shared" si="47"/>
        <v>0</v>
      </c>
      <c r="T77" s="19">
        <f t="shared" si="47"/>
        <v>0</v>
      </c>
      <c r="U77" s="19">
        <f t="shared" si="47"/>
        <v>0</v>
      </c>
      <c r="V77" s="19">
        <f t="shared" si="47"/>
        <v>0</v>
      </c>
      <c r="W77" s="19">
        <f t="shared" si="47"/>
        <v>0</v>
      </c>
      <c r="X77" s="19">
        <f t="shared" si="47"/>
        <v>0</v>
      </c>
      <c r="Y77" s="19">
        <f t="shared" si="47"/>
        <v>0</v>
      </c>
      <c r="Z77" s="19">
        <f t="shared" si="47"/>
        <v>0</v>
      </c>
      <c r="AA77" s="19">
        <f t="shared" si="47"/>
        <v>0</v>
      </c>
      <c r="AB77" s="19">
        <f t="shared" si="47"/>
        <v>0</v>
      </c>
      <c r="AD77" s="383" t="str">
        <f t="shared" si="48"/>
        <v/>
      </c>
      <c r="AE77" s="383">
        <f t="shared" si="53"/>
        <v>0</v>
      </c>
      <c r="AF77" s="383">
        <f t="shared" ref="AF77:CQ77" si="66">IFERROR(MAX(AE77-1,0),0)</f>
        <v>0</v>
      </c>
      <c r="AG77" s="383">
        <f t="shared" si="66"/>
        <v>0</v>
      </c>
      <c r="AH77" s="383">
        <f t="shared" si="66"/>
        <v>0</v>
      </c>
      <c r="AI77" s="383">
        <f t="shared" si="66"/>
        <v>0</v>
      </c>
      <c r="AJ77" s="383">
        <f t="shared" si="66"/>
        <v>0</v>
      </c>
      <c r="AK77" s="383">
        <f t="shared" si="66"/>
        <v>0</v>
      </c>
      <c r="AL77" s="383">
        <f t="shared" si="66"/>
        <v>0</v>
      </c>
      <c r="AM77" s="383">
        <f t="shared" si="66"/>
        <v>0</v>
      </c>
      <c r="AN77" s="383">
        <f t="shared" si="66"/>
        <v>0</v>
      </c>
      <c r="AO77" s="383">
        <f t="shared" si="66"/>
        <v>0</v>
      </c>
      <c r="AP77" s="383">
        <f t="shared" si="66"/>
        <v>0</v>
      </c>
      <c r="AQ77" s="383">
        <f t="shared" si="66"/>
        <v>0</v>
      </c>
      <c r="AR77" s="383">
        <f t="shared" si="66"/>
        <v>0</v>
      </c>
      <c r="AS77" s="383">
        <f t="shared" si="66"/>
        <v>0</v>
      </c>
      <c r="AT77" s="383">
        <f t="shared" si="66"/>
        <v>0</v>
      </c>
      <c r="AU77" s="383">
        <f t="shared" si="66"/>
        <v>0</v>
      </c>
      <c r="AV77" s="383">
        <f t="shared" si="66"/>
        <v>0</v>
      </c>
      <c r="AW77" s="383">
        <f t="shared" si="66"/>
        <v>0</v>
      </c>
      <c r="AX77" s="383">
        <f t="shared" si="66"/>
        <v>0</v>
      </c>
      <c r="AY77" s="383">
        <f t="shared" si="66"/>
        <v>0</v>
      </c>
      <c r="AZ77" s="383">
        <f t="shared" si="66"/>
        <v>0</v>
      </c>
      <c r="BA77" s="383">
        <f t="shared" si="66"/>
        <v>0</v>
      </c>
      <c r="BB77" s="383">
        <f t="shared" si="66"/>
        <v>0</v>
      </c>
      <c r="BC77" s="383">
        <f t="shared" si="66"/>
        <v>0</v>
      </c>
      <c r="BD77" s="383">
        <f t="shared" si="66"/>
        <v>0</v>
      </c>
      <c r="BE77" s="383">
        <f t="shared" si="66"/>
        <v>0</v>
      </c>
      <c r="BF77" s="383">
        <f t="shared" si="66"/>
        <v>0</v>
      </c>
      <c r="BG77" s="383">
        <f t="shared" si="66"/>
        <v>0</v>
      </c>
      <c r="BH77" s="383">
        <f t="shared" si="66"/>
        <v>0</v>
      </c>
      <c r="BI77" s="383">
        <f t="shared" si="66"/>
        <v>0</v>
      </c>
      <c r="BJ77" s="383">
        <f t="shared" si="66"/>
        <v>0</v>
      </c>
      <c r="BK77" s="383">
        <f t="shared" si="66"/>
        <v>0</v>
      </c>
      <c r="BL77" s="383">
        <f t="shared" si="66"/>
        <v>0</v>
      </c>
      <c r="BM77" s="383">
        <f t="shared" si="66"/>
        <v>0</v>
      </c>
      <c r="BN77" s="383">
        <f t="shared" si="66"/>
        <v>0</v>
      </c>
      <c r="BO77" s="383">
        <f t="shared" si="66"/>
        <v>0</v>
      </c>
      <c r="BP77" s="383">
        <f t="shared" si="66"/>
        <v>0</v>
      </c>
      <c r="BQ77" s="383">
        <f t="shared" si="66"/>
        <v>0</v>
      </c>
      <c r="BR77" s="383">
        <f t="shared" si="66"/>
        <v>0</v>
      </c>
      <c r="BS77" s="383">
        <f t="shared" si="66"/>
        <v>0</v>
      </c>
      <c r="BT77" s="383">
        <f t="shared" si="66"/>
        <v>0</v>
      </c>
      <c r="BU77" s="383">
        <f t="shared" si="66"/>
        <v>0</v>
      </c>
      <c r="BV77" s="383">
        <f t="shared" si="66"/>
        <v>0</v>
      </c>
      <c r="BW77" s="383">
        <f t="shared" si="66"/>
        <v>0</v>
      </c>
      <c r="BX77" s="383">
        <f t="shared" si="66"/>
        <v>0</v>
      </c>
      <c r="BY77" s="383">
        <f t="shared" si="66"/>
        <v>0</v>
      </c>
      <c r="BZ77" s="383">
        <f t="shared" si="66"/>
        <v>0</v>
      </c>
      <c r="CA77" s="383">
        <f t="shared" si="66"/>
        <v>0</v>
      </c>
      <c r="CB77" s="383">
        <f t="shared" si="66"/>
        <v>0</v>
      </c>
      <c r="CC77" s="383">
        <f t="shared" si="66"/>
        <v>0</v>
      </c>
      <c r="CD77" s="383">
        <f t="shared" si="66"/>
        <v>0</v>
      </c>
      <c r="CE77" s="383">
        <f t="shared" si="66"/>
        <v>0</v>
      </c>
      <c r="CF77" s="383">
        <f t="shared" si="66"/>
        <v>0</v>
      </c>
      <c r="CG77" s="383">
        <f t="shared" si="66"/>
        <v>0</v>
      </c>
      <c r="CH77" s="383">
        <f t="shared" si="66"/>
        <v>0</v>
      </c>
      <c r="CI77" s="383">
        <f t="shared" si="66"/>
        <v>0</v>
      </c>
      <c r="CJ77" s="383">
        <f t="shared" si="66"/>
        <v>0</v>
      </c>
      <c r="CK77" s="383">
        <f t="shared" si="66"/>
        <v>0</v>
      </c>
      <c r="CL77" s="383">
        <f t="shared" si="66"/>
        <v>0</v>
      </c>
      <c r="CM77" s="383">
        <f t="shared" si="66"/>
        <v>0</v>
      </c>
      <c r="CN77" s="383">
        <f t="shared" si="66"/>
        <v>0</v>
      </c>
      <c r="CO77" s="383">
        <f t="shared" si="66"/>
        <v>0</v>
      </c>
      <c r="CP77" s="383">
        <f t="shared" si="66"/>
        <v>0</v>
      </c>
      <c r="CQ77" s="383">
        <f t="shared" si="66"/>
        <v>0</v>
      </c>
      <c r="CR77" s="383">
        <f t="shared" ref="CR77:FC77" si="67">IFERROR(MAX(CQ77-1,0),0)</f>
        <v>0</v>
      </c>
      <c r="CS77" s="383">
        <f t="shared" si="67"/>
        <v>0</v>
      </c>
      <c r="CT77" s="383">
        <f t="shared" si="67"/>
        <v>0</v>
      </c>
      <c r="CU77" s="383">
        <f t="shared" si="67"/>
        <v>0</v>
      </c>
      <c r="CV77" s="383">
        <f t="shared" si="67"/>
        <v>0</v>
      </c>
      <c r="CW77" s="383">
        <f t="shared" si="67"/>
        <v>0</v>
      </c>
      <c r="CX77" s="383">
        <f t="shared" si="67"/>
        <v>0</v>
      </c>
      <c r="CY77" s="383">
        <f t="shared" si="67"/>
        <v>0</v>
      </c>
      <c r="CZ77" s="383">
        <f t="shared" si="67"/>
        <v>0</v>
      </c>
      <c r="DA77" s="383">
        <f t="shared" si="67"/>
        <v>0</v>
      </c>
      <c r="DB77" s="383">
        <f t="shared" si="67"/>
        <v>0</v>
      </c>
      <c r="DC77" s="383">
        <f t="shared" si="67"/>
        <v>0</v>
      </c>
      <c r="DD77" s="383">
        <f t="shared" si="67"/>
        <v>0</v>
      </c>
      <c r="DE77" s="383">
        <f t="shared" si="67"/>
        <v>0</v>
      </c>
      <c r="DF77" s="383">
        <f t="shared" si="67"/>
        <v>0</v>
      </c>
      <c r="DG77" s="383">
        <f t="shared" si="67"/>
        <v>0</v>
      </c>
      <c r="DH77" s="383">
        <f t="shared" si="67"/>
        <v>0</v>
      </c>
      <c r="DI77" s="383">
        <f t="shared" si="67"/>
        <v>0</v>
      </c>
      <c r="DJ77" s="383">
        <f t="shared" si="67"/>
        <v>0</v>
      </c>
      <c r="DK77" s="383">
        <f t="shared" si="67"/>
        <v>0</v>
      </c>
      <c r="DL77" s="383">
        <f t="shared" si="67"/>
        <v>0</v>
      </c>
      <c r="DM77" s="383">
        <f t="shared" si="67"/>
        <v>0</v>
      </c>
      <c r="DN77" s="383">
        <f t="shared" si="67"/>
        <v>0</v>
      </c>
      <c r="DO77" s="383">
        <f t="shared" si="67"/>
        <v>0</v>
      </c>
      <c r="DP77" s="383">
        <f t="shared" si="67"/>
        <v>0</v>
      </c>
      <c r="DQ77" s="383">
        <f t="shared" si="67"/>
        <v>0</v>
      </c>
      <c r="DR77" s="383">
        <f t="shared" si="67"/>
        <v>0</v>
      </c>
      <c r="DS77" s="383">
        <f t="shared" si="67"/>
        <v>0</v>
      </c>
      <c r="DT77" s="383">
        <f t="shared" si="67"/>
        <v>0</v>
      </c>
      <c r="DU77" s="383">
        <f t="shared" si="67"/>
        <v>0</v>
      </c>
      <c r="DV77" s="383">
        <f t="shared" si="67"/>
        <v>0</v>
      </c>
      <c r="DW77" s="383">
        <f t="shared" si="67"/>
        <v>0</v>
      </c>
      <c r="DX77" s="383">
        <f t="shared" si="67"/>
        <v>0</v>
      </c>
      <c r="DY77" s="383">
        <f t="shared" si="67"/>
        <v>0</v>
      </c>
      <c r="DZ77" s="383">
        <f t="shared" si="67"/>
        <v>0</v>
      </c>
      <c r="EA77" s="383">
        <f t="shared" si="67"/>
        <v>0</v>
      </c>
      <c r="EB77" s="383">
        <f t="shared" si="67"/>
        <v>0</v>
      </c>
      <c r="EC77" s="383">
        <f t="shared" si="67"/>
        <v>0</v>
      </c>
      <c r="ED77" s="383">
        <f t="shared" si="67"/>
        <v>0</v>
      </c>
      <c r="EE77" s="383">
        <f t="shared" si="67"/>
        <v>0</v>
      </c>
      <c r="EF77" s="383">
        <f t="shared" si="67"/>
        <v>0</v>
      </c>
      <c r="EG77" s="383">
        <f t="shared" si="67"/>
        <v>0</v>
      </c>
      <c r="EH77" s="383">
        <f t="shared" si="67"/>
        <v>0</v>
      </c>
      <c r="EI77" s="383">
        <f t="shared" si="67"/>
        <v>0</v>
      </c>
      <c r="EJ77" s="383">
        <f t="shared" si="67"/>
        <v>0</v>
      </c>
      <c r="EK77" s="383">
        <f t="shared" si="67"/>
        <v>0</v>
      </c>
      <c r="EL77" s="383">
        <f t="shared" si="67"/>
        <v>0</v>
      </c>
      <c r="EM77" s="383">
        <f t="shared" si="67"/>
        <v>0</v>
      </c>
      <c r="EN77" s="383">
        <f t="shared" si="67"/>
        <v>0</v>
      </c>
      <c r="EO77" s="383">
        <f t="shared" si="67"/>
        <v>0</v>
      </c>
      <c r="EP77" s="383">
        <f t="shared" si="67"/>
        <v>0</v>
      </c>
      <c r="EQ77" s="383">
        <f t="shared" si="67"/>
        <v>0</v>
      </c>
      <c r="ER77" s="383">
        <f t="shared" si="67"/>
        <v>0</v>
      </c>
      <c r="ES77" s="383">
        <f t="shared" si="67"/>
        <v>0</v>
      </c>
      <c r="ET77" s="383">
        <f t="shared" si="67"/>
        <v>0</v>
      </c>
      <c r="EU77" s="383">
        <f t="shared" si="67"/>
        <v>0</v>
      </c>
      <c r="EV77" s="383">
        <f t="shared" si="67"/>
        <v>0</v>
      </c>
      <c r="EW77" s="383">
        <f t="shared" si="67"/>
        <v>0</v>
      </c>
      <c r="EX77" s="383">
        <f t="shared" si="67"/>
        <v>0</v>
      </c>
      <c r="EY77" s="383">
        <f t="shared" si="67"/>
        <v>0</v>
      </c>
      <c r="EZ77" s="383">
        <f t="shared" si="67"/>
        <v>0</v>
      </c>
      <c r="FA77" s="383">
        <f t="shared" si="67"/>
        <v>0</v>
      </c>
      <c r="FB77" s="383">
        <f t="shared" si="67"/>
        <v>0</v>
      </c>
      <c r="FC77" s="383">
        <f t="shared" si="67"/>
        <v>0</v>
      </c>
      <c r="FD77" s="383">
        <f t="shared" ref="FD77:HA77" si="68">IFERROR(MAX(FC77-1,0),0)</f>
        <v>0</v>
      </c>
      <c r="FE77" s="383">
        <f t="shared" si="68"/>
        <v>0</v>
      </c>
      <c r="FF77" s="383">
        <f t="shared" si="68"/>
        <v>0</v>
      </c>
      <c r="FG77" s="383">
        <f t="shared" si="68"/>
        <v>0</v>
      </c>
      <c r="FH77" s="383">
        <f t="shared" si="68"/>
        <v>0</v>
      </c>
      <c r="FI77" s="383">
        <f t="shared" si="68"/>
        <v>0</v>
      </c>
      <c r="FJ77" s="383">
        <f t="shared" si="68"/>
        <v>0</v>
      </c>
      <c r="FK77" s="383">
        <f t="shared" si="68"/>
        <v>0</v>
      </c>
      <c r="FL77" s="383">
        <f t="shared" si="68"/>
        <v>0</v>
      </c>
      <c r="FM77" s="383">
        <f t="shared" si="68"/>
        <v>0</v>
      </c>
      <c r="FN77" s="383">
        <f t="shared" si="68"/>
        <v>0</v>
      </c>
      <c r="FO77" s="383">
        <f t="shared" si="68"/>
        <v>0</v>
      </c>
      <c r="FP77" s="383">
        <f t="shared" si="68"/>
        <v>0</v>
      </c>
      <c r="FQ77" s="383">
        <f t="shared" si="68"/>
        <v>0</v>
      </c>
      <c r="FR77" s="383">
        <f t="shared" si="68"/>
        <v>0</v>
      </c>
      <c r="FS77" s="383">
        <f t="shared" si="68"/>
        <v>0</v>
      </c>
      <c r="FT77" s="383">
        <f t="shared" si="68"/>
        <v>0</v>
      </c>
      <c r="FU77" s="383">
        <f t="shared" si="68"/>
        <v>0</v>
      </c>
      <c r="FV77" s="383">
        <f t="shared" si="68"/>
        <v>0</v>
      </c>
      <c r="FW77" s="383">
        <f t="shared" si="68"/>
        <v>0</v>
      </c>
      <c r="FX77" s="383">
        <f t="shared" si="68"/>
        <v>0</v>
      </c>
      <c r="FY77" s="383">
        <f t="shared" si="68"/>
        <v>0</v>
      </c>
      <c r="FZ77" s="383">
        <f t="shared" si="68"/>
        <v>0</v>
      </c>
      <c r="GA77" s="383">
        <f t="shared" si="68"/>
        <v>0</v>
      </c>
      <c r="GB77" s="383">
        <f t="shared" si="68"/>
        <v>0</v>
      </c>
      <c r="GC77" s="383">
        <f t="shared" si="68"/>
        <v>0</v>
      </c>
      <c r="GD77" s="383">
        <f t="shared" si="68"/>
        <v>0</v>
      </c>
      <c r="GE77" s="383">
        <f t="shared" si="68"/>
        <v>0</v>
      </c>
      <c r="GF77" s="383">
        <f t="shared" si="68"/>
        <v>0</v>
      </c>
      <c r="GG77" s="383">
        <f t="shared" si="68"/>
        <v>0</v>
      </c>
      <c r="GH77" s="383">
        <f t="shared" si="68"/>
        <v>0</v>
      </c>
      <c r="GI77" s="383">
        <f t="shared" si="68"/>
        <v>0</v>
      </c>
      <c r="GJ77" s="383">
        <f t="shared" si="68"/>
        <v>0</v>
      </c>
      <c r="GK77" s="383">
        <f t="shared" si="68"/>
        <v>0</v>
      </c>
      <c r="GL77" s="383">
        <f t="shared" si="68"/>
        <v>0</v>
      </c>
      <c r="GM77" s="383">
        <f t="shared" si="68"/>
        <v>0</v>
      </c>
      <c r="GN77" s="383">
        <f t="shared" si="68"/>
        <v>0</v>
      </c>
      <c r="GO77" s="383">
        <f t="shared" si="68"/>
        <v>0</v>
      </c>
      <c r="GP77" s="383">
        <f t="shared" si="68"/>
        <v>0</v>
      </c>
      <c r="GQ77" s="383">
        <f t="shared" si="68"/>
        <v>0</v>
      </c>
      <c r="GR77" s="383">
        <f t="shared" si="68"/>
        <v>0</v>
      </c>
      <c r="GS77" s="383">
        <f t="shared" si="68"/>
        <v>0</v>
      </c>
      <c r="GT77" s="383">
        <f t="shared" si="68"/>
        <v>0</v>
      </c>
      <c r="GU77" s="383">
        <f t="shared" si="68"/>
        <v>0</v>
      </c>
      <c r="GV77" s="383">
        <f t="shared" si="68"/>
        <v>0</v>
      </c>
      <c r="GW77" s="383">
        <f t="shared" si="68"/>
        <v>0</v>
      </c>
      <c r="GX77" s="383">
        <f t="shared" si="68"/>
        <v>0</v>
      </c>
      <c r="GY77" s="383">
        <f t="shared" si="68"/>
        <v>0</v>
      </c>
      <c r="GZ77" s="383">
        <f t="shared" si="68"/>
        <v>0</v>
      </c>
      <c r="HA77" s="383">
        <f t="shared" si="68"/>
        <v>0</v>
      </c>
    </row>
    <row r="78" spans="3:209" x14ac:dyDescent="0.2">
      <c r="C78" s="262">
        <f t="shared" si="52"/>
        <v>8</v>
      </c>
      <c r="D78" s="21"/>
      <c r="F78" s="307" t="str">
        <f t="shared" si="44"/>
        <v/>
      </c>
      <c r="G78" s="662" t="str">
        <f t="shared" si="45"/>
        <v/>
      </c>
      <c r="H78" s="291" t="str">
        <f t="shared" si="39"/>
        <v/>
      </c>
      <c r="I78" s="294" t="str">
        <f t="shared" si="39"/>
        <v/>
      </c>
      <c r="J78" s="665" t="str">
        <f t="shared" si="39"/>
        <v/>
      </c>
      <c r="K78" s="294" t="str">
        <f t="shared" si="46"/>
        <v/>
      </c>
      <c r="L78" s="275" t="str">
        <f t="shared" si="39"/>
        <v/>
      </c>
      <c r="N78" s="19">
        <f t="shared" si="47"/>
        <v>0</v>
      </c>
      <c r="O78" s="19">
        <f t="shared" si="47"/>
        <v>0</v>
      </c>
      <c r="P78" s="19">
        <f t="shared" si="47"/>
        <v>0</v>
      </c>
      <c r="Q78" s="19">
        <f t="shared" si="47"/>
        <v>0</v>
      </c>
      <c r="R78" s="19">
        <f t="shared" si="47"/>
        <v>0</v>
      </c>
      <c r="S78" s="19">
        <f t="shared" si="47"/>
        <v>0</v>
      </c>
      <c r="T78" s="19">
        <f t="shared" si="47"/>
        <v>0</v>
      </c>
      <c r="U78" s="19">
        <f t="shared" si="47"/>
        <v>0</v>
      </c>
      <c r="V78" s="19">
        <f t="shared" si="47"/>
        <v>0</v>
      </c>
      <c r="W78" s="19">
        <f t="shared" si="47"/>
        <v>0</v>
      </c>
      <c r="X78" s="19">
        <f t="shared" si="47"/>
        <v>0</v>
      </c>
      <c r="Y78" s="19">
        <f t="shared" si="47"/>
        <v>0</v>
      </c>
      <c r="Z78" s="19">
        <f t="shared" si="47"/>
        <v>0</v>
      </c>
      <c r="AA78" s="19">
        <f t="shared" si="47"/>
        <v>0</v>
      </c>
      <c r="AB78" s="19">
        <f t="shared" si="47"/>
        <v>0</v>
      </c>
      <c r="AD78" s="383" t="str">
        <f t="shared" si="48"/>
        <v/>
      </c>
      <c r="AE78" s="383">
        <f t="shared" si="53"/>
        <v>0</v>
      </c>
      <c r="AF78" s="383">
        <f t="shared" ref="AF78:CQ78" si="69">IFERROR(MAX(AE78-1,0),0)</f>
        <v>0</v>
      </c>
      <c r="AG78" s="383">
        <f t="shared" si="69"/>
        <v>0</v>
      </c>
      <c r="AH78" s="383">
        <f t="shared" si="69"/>
        <v>0</v>
      </c>
      <c r="AI78" s="383">
        <f t="shared" si="69"/>
        <v>0</v>
      </c>
      <c r="AJ78" s="383">
        <f t="shared" si="69"/>
        <v>0</v>
      </c>
      <c r="AK78" s="383">
        <f t="shared" si="69"/>
        <v>0</v>
      </c>
      <c r="AL78" s="383">
        <f t="shared" si="69"/>
        <v>0</v>
      </c>
      <c r="AM78" s="383">
        <f t="shared" si="69"/>
        <v>0</v>
      </c>
      <c r="AN78" s="383">
        <f t="shared" si="69"/>
        <v>0</v>
      </c>
      <c r="AO78" s="383">
        <f t="shared" si="69"/>
        <v>0</v>
      </c>
      <c r="AP78" s="383">
        <f t="shared" si="69"/>
        <v>0</v>
      </c>
      <c r="AQ78" s="383">
        <f t="shared" si="69"/>
        <v>0</v>
      </c>
      <c r="AR78" s="383">
        <f t="shared" si="69"/>
        <v>0</v>
      </c>
      <c r="AS78" s="383">
        <f t="shared" si="69"/>
        <v>0</v>
      </c>
      <c r="AT78" s="383">
        <f t="shared" si="69"/>
        <v>0</v>
      </c>
      <c r="AU78" s="383">
        <f t="shared" si="69"/>
        <v>0</v>
      </c>
      <c r="AV78" s="383">
        <f t="shared" si="69"/>
        <v>0</v>
      </c>
      <c r="AW78" s="383">
        <f t="shared" si="69"/>
        <v>0</v>
      </c>
      <c r="AX78" s="383">
        <f t="shared" si="69"/>
        <v>0</v>
      </c>
      <c r="AY78" s="383">
        <f t="shared" si="69"/>
        <v>0</v>
      </c>
      <c r="AZ78" s="383">
        <f t="shared" si="69"/>
        <v>0</v>
      </c>
      <c r="BA78" s="383">
        <f t="shared" si="69"/>
        <v>0</v>
      </c>
      <c r="BB78" s="383">
        <f t="shared" si="69"/>
        <v>0</v>
      </c>
      <c r="BC78" s="383">
        <f t="shared" si="69"/>
        <v>0</v>
      </c>
      <c r="BD78" s="383">
        <f t="shared" si="69"/>
        <v>0</v>
      </c>
      <c r="BE78" s="383">
        <f t="shared" si="69"/>
        <v>0</v>
      </c>
      <c r="BF78" s="383">
        <f t="shared" si="69"/>
        <v>0</v>
      </c>
      <c r="BG78" s="383">
        <f t="shared" si="69"/>
        <v>0</v>
      </c>
      <c r="BH78" s="383">
        <f t="shared" si="69"/>
        <v>0</v>
      </c>
      <c r="BI78" s="383">
        <f t="shared" si="69"/>
        <v>0</v>
      </c>
      <c r="BJ78" s="383">
        <f t="shared" si="69"/>
        <v>0</v>
      </c>
      <c r="BK78" s="383">
        <f t="shared" si="69"/>
        <v>0</v>
      </c>
      <c r="BL78" s="383">
        <f t="shared" si="69"/>
        <v>0</v>
      </c>
      <c r="BM78" s="383">
        <f t="shared" si="69"/>
        <v>0</v>
      </c>
      <c r="BN78" s="383">
        <f t="shared" si="69"/>
        <v>0</v>
      </c>
      <c r="BO78" s="383">
        <f t="shared" si="69"/>
        <v>0</v>
      </c>
      <c r="BP78" s="383">
        <f t="shared" si="69"/>
        <v>0</v>
      </c>
      <c r="BQ78" s="383">
        <f t="shared" si="69"/>
        <v>0</v>
      </c>
      <c r="BR78" s="383">
        <f t="shared" si="69"/>
        <v>0</v>
      </c>
      <c r="BS78" s="383">
        <f t="shared" si="69"/>
        <v>0</v>
      </c>
      <c r="BT78" s="383">
        <f t="shared" si="69"/>
        <v>0</v>
      </c>
      <c r="BU78" s="383">
        <f t="shared" si="69"/>
        <v>0</v>
      </c>
      <c r="BV78" s="383">
        <f t="shared" si="69"/>
        <v>0</v>
      </c>
      <c r="BW78" s="383">
        <f t="shared" si="69"/>
        <v>0</v>
      </c>
      <c r="BX78" s="383">
        <f t="shared" si="69"/>
        <v>0</v>
      </c>
      <c r="BY78" s="383">
        <f t="shared" si="69"/>
        <v>0</v>
      </c>
      <c r="BZ78" s="383">
        <f t="shared" si="69"/>
        <v>0</v>
      </c>
      <c r="CA78" s="383">
        <f t="shared" si="69"/>
        <v>0</v>
      </c>
      <c r="CB78" s="383">
        <f t="shared" si="69"/>
        <v>0</v>
      </c>
      <c r="CC78" s="383">
        <f t="shared" si="69"/>
        <v>0</v>
      </c>
      <c r="CD78" s="383">
        <f t="shared" si="69"/>
        <v>0</v>
      </c>
      <c r="CE78" s="383">
        <f t="shared" si="69"/>
        <v>0</v>
      </c>
      <c r="CF78" s="383">
        <f t="shared" si="69"/>
        <v>0</v>
      </c>
      <c r="CG78" s="383">
        <f t="shared" si="69"/>
        <v>0</v>
      </c>
      <c r="CH78" s="383">
        <f t="shared" si="69"/>
        <v>0</v>
      </c>
      <c r="CI78" s="383">
        <f t="shared" si="69"/>
        <v>0</v>
      </c>
      <c r="CJ78" s="383">
        <f t="shared" si="69"/>
        <v>0</v>
      </c>
      <c r="CK78" s="383">
        <f t="shared" si="69"/>
        <v>0</v>
      </c>
      <c r="CL78" s="383">
        <f t="shared" si="69"/>
        <v>0</v>
      </c>
      <c r="CM78" s="383">
        <f t="shared" si="69"/>
        <v>0</v>
      </c>
      <c r="CN78" s="383">
        <f t="shared" si="69"/>
        <v>0</v>
      </c>
      <c r="CO78" s="383">
        <f t="shared" si="69"/>
        <v>0</v>
      </c>
      <c r="CP78" s="383">
        <f t="shared" si="69"/>
        <v>0</v>
      </c>
      <c r="CQ78" s="383">
        <f t="shared" si="69"/>
        <v>0</v>
      </c>
      <c r="CR78" s="383">
        <f t="shared" ref="CR78:FC78" si="70">IFERROR(MAX(CQ78-1,0),0)</f>
        <v>0</v>
      </c>
      <c r="CS78" s="383">
        <f t="shared" si="70"/>
        <v>0</v>
      </c>
      <c r="CT78" s="383">
        <f t="shared" si="70"/>
        <v>0</v>
      </c>
      <c r="CU78" s="383">
        <f t="shared" si="70"/>
        <v>0</v>
      </c>
      <c r="CV78" s="383">
        <f t="shared" si="70"/>
        <v>0</v>
      </c>
      <c r="CW78" s="383">
        <f t="shared" si="70"/>
        <v>0</v>
      </c>
      <c r="CX78" s="383">
        <f t="shared" si="70"/>
        <v>0</v>
      </c>
      <c r="CY78" s="383">
        <f t="shared" si="70"/>
        <v>0</v>
      </c>
      <c r="CZ78" s="383">
        <f t="shared" si="70"/>
        <v>0</v>
      </c>
      <c r="DA78" s="383">
        <f t="shared" si="70"/>
        <v>0</v>
      </c>
      <c r="DB78" s="383">
        <f t="shared" si="70"/>
        <v>0</v>
      </c>
      <c r="DC78" s="383">
        <f t="shared" si="70"/>
        <v>0</v>
      </c>
      <c r="DD78" s="383">
        <f t="shared" si="70"/>
        <v>0</v>
      </c>
      <c r="DE78" s="383">
        <f t="shared" si="70"/>
        <v>0</v>
      </c>
      <c r="DF78" s="383">
        <f t="shared" si="70"/>
        <v>0</v>
      </c>
      <c r="DG78" s="383">
        <f t="shared" si="70"/>
        <v>0</v>
      </c>
      <c r="DH78" s="383">
        <f t="shared" si="70"/>
        <v>0</v>
      </c>
      <c r="DI78" s="383">
        <f t="shared" si="70"/>
        <v>0</v>
      </c>
      <c r="DJ78" s="383">
        <f t="shared" si="70"/>
        <v>0</v>
      </c>
      <c r="DK78" s="383">
        <f t="shared" si="70"/>
        <v>0</v>
      </c>
      <c r="DL78" s="383">
        <f t="shared" si="70"/>
        <v>0</v>
      </c>
      <c r="DM78" s="383">
        <f t="shared" si="70"/>
        <v>0</v>
      </c>
      <c r="DN78" s="383">
        <f t="shared" si="70"/>
        <v>0</v>
      </c>
      <c r="DO78" s="383">
        <f t="shared" si="70"/>
        <v>0</v>
      </c>
      <c r="DP78" s="383">
        <f t="shared" si="70"/>
        <v>0</v>
      </c>
      <c r="DQ78" s="383">
        <f t="shared" si="70"/>
        <v>0</v>
      </c>
      <c r="DR78" s="383">
        <f t="shared" si="70"/>
        <v>0</v>
      </c>
      <c r="DS78" s="383">
        <f t="shared" si="70"/>
        <v>0</v>
      </c>
      <c r="DT78" s="383">
        <f t="shared" si="70"/>
        <v>0</v>
      </c>
      <c r="DU78" s="383">
        <f t="shared" si="70"/>
        <v>0</v>
      </c>
      <c r="DV78" s="383">
        <f t="shared" si="70"/>
        <v>0</v>
      </c>
      <c r="DW78" s="383">
        <f t="shared" si="70"/>
        <v>0</v>
      </c>
      <c r="DX78" s="383">
        <f t="shared" si="70"/>
        <v>0</v>
      </c>
      <c r="DY78" s="383">
        <f t="shared" si="70"/>
        <v>0</v>
      </c>
      <c r="DZ78" s="383">
        <f t="shared" si="70"/>
        <v>0</v>
      </c>
      <c r="EA78" s="383">
        <f t="shared" si="70"/>
        <v>0</v>
      </c>
      <c r="EB78" s="383">
        <f t="shared" si="70"/>
        <v>0</v>
      </c>
      <c r="EC78" s="383">
        <f t="shared" si="70"/>
        <v>0</v>
      </c>
      <c r="ED78" s="383">
        <f t="shared" si="70"/>
        <v>0</v>
      </c>
      <c r="EE78" s="383">
        <f t="shared" si="70"/>
        <v>0</v>
      </c>
      <c r="EF78" s="383">
        <f t="shared" si="70"/>
        <v>0</v>
      </c>
      <c r="EG78" s="383">
        <f t="shared" si="70"/>
        <v>0</v>
      </c>
      <c r="EH78" s="383">
        <f t="shared" si="70"/>
        <v>0</v>
      </c>
      <c r="EI78" s="383">
        <f t="shared" si="70"/>
        <v>0</v>
      </c>
      <c r="EJ78" s="383">
        <f t="shared" si="70"/>
        <v>0</v>
      </c>
      <c r="EK78" s="383">
        <f t="shared" si="70"/>
        <v>0</v>
      </c>
      <c r="EL78" s="383">
        <f t="shared" si="70"/>
        <v>0</v>
      </c>
      <c r="EM78" s="383">
        <f t="shared" si="70"/>
        <v>0</v>
      </c>
      <c r="EN78" s="383">
        <f t="shared" si="70"/>
        <v>0</v>
      </c>
      <c r="EO78" s="383">
        <f t="shared" si="70"/>
        <v>0</v>
      </c>
      <c r="EP78" s="383">
        <f t="shared" si="70"/>
        <v>0</v>
      </c>
      <c r="EQ78" s="383">
        <f t="shared" si="70"/>
        <v>0</v>
      </c>
      <c r="ER78" s="383">
        <f t="shared" si="70"/>
        <v>0</v>
      </c>
      <c r="ES78" s="383">
        <f t="shared" si="70"/>
        <v>0</v>
      </c>
      <c r="ET78" s="383">
        <f t="shared" si="70"/>
        <v>0</v>
      </c>
      <c r="EU78" s="383">
        <f t="shared" si="70"/>
        <v>0</v>
      </c>
      <c r="EV78" s="383">
        <f t="shared" si="70"/>
        <v>0</v>
      </c>
      <c r="EW78" s="383">
        <f t="shared" si="70"/>
        <v>0</v>
      </c>
      <c r="EX78" s="383">
        <f t="shared" si="70"/>
        <v>0</v>
      </c>
      <c r="EY78" s="383">
        <f t="shared" si="70"/>
        <v>0</v>
      </c>
      <c r="EZ78" s="383">
        <f t="shared" si="70"/>
        <v>0</v>
      </c>
      <c r="FA78" s="383">
        <f t="shared" si="70"/>
        <v>0</v>
      </c>
      <c r="FB78" s="383">
        <f t="shared" si="70"/>
        <v>0</v>
      </c>
      <c r="FC78" s="383">
        <f t="shared" si="70"/>
        <v>0</v>
      </c>
      <c r="FD78" s="383">
        <f t="shared" ref="FD78:HA78" si="71">IFERROR(MAX(FC78-1,0),0)</f>
        <v>0</v>
      </c>
      <c r="FE78" s="383">
        <f t="shared" si="71"/>
        <v>0</v>
      </c>
      <c r="FF78" s="383">
        <f t="shared" si="71"/>
        <v>0</v>
      </c>
      <c r="FG78" s="383">
        <f t="shared" si="71"/>
        <v>0</v>
      </c>
      <c r="FH78" s="383">
        <f t="shared" si="71"/>
        <v>0</v>
      </c>
      <c r="FI78" s="383">
        <f t="shared" si="71"/>
        <v>0</v>
      </c>
      <c r="FJ78" s="383">
        <f t="shared" si="71"/>
        <v>0</v>
      </c>
      <c r="FK78" s="383">
        <f t="shared" si="71"/>
        <v>0</v>
      </c>
      <c r="FL78" s="383">
        <f t="shared" si="71"/>
        <v>0</v>
      </c>
      <c r="FM78" s="383">
        <f t="shared" si="71"/>
        <v>0</v>
      </c>
      <c r="FN78" s="383">
        <f t="shared" si="71"/>
        <v>0</v>
      </c>
      <c r="FO78" s="383">
        <f t="shared" si="71"/>
        <v>0</v>
      </c>
      <c r="FP78" s="383">
        <f t="shared" si="71"/>
        <v>0</v>
      </c>
      <c r="FQ78" s="383">
        <f t="shared" si="71"/>
        <v>0</v>
      </c>
      <c r="FR78" s="383">
        <f t="shared" si="71"/>
        <v>0</v>
      </c>
      <c r="FS78" s="383">
        <f t="shared" si="71"/>
        <v>0</v>
      </c>
      <c r="FT78" s="383">
        <f t="shared" si="71"/>
        <v>0</v>
      </c>
      <c r="FU78" s="383">
        <f t="shared" si="71"/>
        <v>0</v>
      </c>
      <c r="FV78" s="383">
        <f t="shared" si="71"/>
        <v>0</v>
      </c>
      <c r="FW78" s="383">
        <f t="shared" si="71"/>
        <v>0</v>
      </c>
      <c r="FX78" s="383">
        <f t="shared" si="71"/>
        <v>0</v>
      </c>
      <c r="FY78" s="383">
        <f t="shared" si="71"/>
        <v>0</v>
      </c>
      <c r="FZ78" s="383">
        <f t="shared" si="71"/>
        <v>0</v>
      </c>
      <c r="GA78" s="383">
        <f t="shared" si="71"/>
        <v>0</v>
      </c>
      <c r="GB78" s="383">
        <f t="shared" si="71"/>
        <v>0</v>
      </c>
      <c r="GC78" s="383">
        <f t="shared" si="71"/>
        <v>0</v>
      </c>
      <c r="GD78" s="383">
        <f t="shared" si="71"/>
        <v>0</v>
      </c>
      <c r="GE78" s="383">
        <f t="shared" si="71"/>
        <v>0</v>
      </c>
      <c r="GF78" s="383">
        <f t="shared" si="71"/>
        <v>0</v>
      </c>
      <c r="GG78" s="383">
        <f t="shared" si="71"/>
        <v>0</v>
      </c>
      <c r="GH78" s="383">
        <f t="shared" si="71"/>
        <v>0</v>
      </c>
      <c r="GI78" s="383">
        <f t="shared" si="71"/>
        <v>0</v>
      </c>
      <c r="GJ78" s="383">
        <f t="shared" si="71"/>
        <v>0</v>
      </c>
      <c r="GK78" s="383">
        <f t="shared" si="71"/>
        <v>0</v>
      </c>
      <c r="GL78" s="383">
        <f t="shared" si="71"/>
        <v>0</v>
      </c>
      <c r="GM78" s="383">
        <f t="shared" si="71"/>
        <v>0</v>
      </c>
      <c r="GN78" s="383">
        <f t="shared" si="71"/>
        <v>0</v>
      </c>
      <c r="GO78" s="383">
        <f t="shared" si="71"/>
        <v>0</v>
      </c>
      <c r="GP78" s="383">
        <f t="shared" si="71"/>
        <v>0</v>
      </c>
      <c r="GQ78" s="383">
        <f t="shared" si="71"/>
        <v>0</v>
      </c>
      <c r="GR78" s="383">
        <f t="shared" si="71"/>
        <v>0</v>
      </c>
      <c r="GS78" s="383">
        <f t="shared" si="71"/>
        <v>0</v>
      </c>
      <c r="GT78" s="383">
        <f t="shared" si="71"/>
        <v>0</v>
      </c>
      <c r="GU78" s="383">
        <f t="shared" si="71"/>
        <v>0</v>
      </c>
      <c r="GV78" s="383">
        <f t="shared" si="71"/>
        <v>0</v>
      </c>
      <c r="GW78" s="383">
        <f t="shared" si="71"/>
        <v>0</v>
      </c>
      <c r="GX78" s="383">
        <f t="shared" si="71"/>
        <v>0</v>
      </c>
      <c r="GY78" s="383">
        <f t="shared" si="71"/>
        <v>0</v>
      </c>
      <c r="GZ78" s="383">
        <f t="shared" si="71"/>
        <v>0</v>
      </c>
      <c r="HA78" s="383">
        <f t="shared" si="71"/>
        <v>0</v>
      </c>
    </row>
    <row r="79" spans="3:209" x14ac:dyDescent="0.2">
      <c r="C79" s="262">
        <f t="shared" si="52"/>
        <v>9</v>
      </c>
      <c r="D79" s="21"/>
      <c r="F79" s="307" t="str">
        <f t="shared" si="44"/>
        <v/>
      </c>
      <c r="G79" s="662" t="str">
        <f t="shared" si="45"/>
        <v/>
      </c>
      <c r="H79" s="291" t="str">
        <f t="shared" si="39"/>
        <v/>
      </c>
      <c r="I79" s="294" t="str">
        <f t="shared" si="39"/>
        <v/>
      </c>
      <c r="J79" s="665" t="str">
        <f t="shared" si="39"/>
        <v/>
      </c>
      <c r="K79" s="294" t="str">
        <f t="shared" si="46"/>
        <v/>
      </c>
      <c r="L79" s="275" t="str">
        <f t="shared" si="39"/>
        <v/>
      </c>
      <c r="N79" s="19">
        <f t="shared" si="47"/>
        <v>0</v>
      </c>
      <c r="O79" s="19">
        <f t="shared" si="47"/>
        <v>0</v>
      </c>
      <c r="P79" s="19">
        <f t="shared" si="47"/>
        <v>0</v>
      </c>
      <c r="Q79" s="19">
        <f t="shared" si="47"/>
        <v>0</v>
      </c>
      <c r="R79" s="19">
        <f t="shared" si="47"/>
        <v>0</v>
      </c>
      <c r="S79" s="19">
        <f t="shared" si="47"/>
        <v>0</v>
      </c>
      <c r="T79" s="19">
        <f t="shared" si="47"/>
        <v>0</v>
      </c>
      <c r="U79" s="19">
        <f t="shared" si="47"/>
        <v>0</v>
      </c>
      <c r="V79" s="19">
        <f t="shared" si="47"/>
        <v>0</v>
      </c>
      <c r="W79" s="19">
        <f t="shared" si="47"/>
        <v>0</v>
      </c>
      <c r="X79" s="19">
        <f t="shared" si="47"/>
        <v>0</v>
      </c>
      <c r="Y79" s="19">
        <f t="shared" si="47"/>
        <v>0</v>
      </c>
      <c r="Z79" s="19">
        <f t="shared" si="47"/>
        <v>0</v>
      </c>
      <c r="AA79" s="19">
        <f t="shared" si="47"/>
        <v>0</v>
      </c>
      <c r="AB79" s="19">
        <f t="shared" si="47"/>
        <v>0</v>
      </c>
      <c r="AD79" s="383" t="str">
        <f t="shared" si="48"/>
        <v/>
      </c>
      <c r="AE79" s="383">
        <f t="shared" si="53"/>
        <v>0</v>
      </c>
      <c r="AF79" s="383">
        <f t="shared" ref="AF79:CQ79" si="72">IFERROR(MAX(AE79-1,0),0)</f>
        <v>0</v>
      </c>
      <c r="AG79" s="383">
        <f>IFERROR(MAX(AF79-1,0),0)</f>
        <v>0</v>
      </c>
      <c r="AH79" s="383">
        <f t="shared" si="72"/>
        <v>0</v>
      </c>
      <c r="AI79" s="383">
        <f t="shared" si="72"/>
        <v>0</v>
      </c>
      <c r="AJ79" s="383">
        <f t="shared" si="72"/>
        <v>0</v>
      </c>
      <c r="AK79" s="383">
        <f t="shared" si="72"/>
        <v>0</v>
      </c>
      <c r="AL79" s="383">
        <f t="shared" si="72"/>
        <v>0</v>
      </c>
      <c r="AM79" s="383">
        <f t="shared" si="72"/>
        <v>0</v>
      </c>
      <c r="AN79" s="383">
        <f t="shared" si="72"/>
        <v>0</v>
      </c>
      <c r="AO79" s="383">
        <f t="shared" si="72"/>
        <v>0</v>
      </c>
      <c r="AP79" s="383">
        <f t="shared" si="72"/>
        <v>0</v>
      </c>
      <c r="AQ79" s="383">
        <f t="shared" si="72"/>
        <v>0</v>
      </c>
      <c r="AR79" s="383">
        <f t="shared" si="72"/>
        <v>0</v>
      </c>
      <c r="AS79" s="383">
        <f t="shared" si="72"/>
        <v>0</v>
      </c>
      <c r="AT79" s="383">
        <f t="shared" si="72"/>
        <v>0</v>
      </c>
      <c r="AU79" s="383">
        <f t="shared" si="72"/>
        <v>0</v>
      </c>
      <c r="AV79" s="383">
        <f t="shared" si="72"/>
        <v>0</v>
      </c>
      <c r="AW79" s="383">
        <f t="shared" si="72"/>
        <v>0</v>
      </c>
      <c r="AX79" s="383">
        <f t="shared" si="72"/>
        <v>0</v>
      </c>
      <c r="AY79" s="383">
        <f t="shared" si="72"/>
        <v>0</v>
      </c>
      <c r="AZ79" s="383">
        <f t="shared" si="72"/>
        <v>0</v>
      </c>
      <c r="BA79" s="383">
        <f t="shared" si="72"/>
        <v>0</v>
      </c>
      <c r="BB79" s="383">
        <f t="shared" si="72"/>
        <v>0</v>
      </c>
      <c r="BC79" s="383">
        <f t="shared" si="72"/>
        <v>0</v>
      </c>
      <c r="BD79" s="383">
        <f t="shared" si="72"/>
        <v>0</v>
      </c>
      <c r="BE79" s="383">
        <f t="shared" si="72"/>
        <v>0</v>
      </c>
      <c r="BF79" s="383">
        <f t="shared" si="72"/>
        <v>0</v>
      </c>
      <c r="BG79" s="383">
        <f t="shared" si="72"/>
        <v>0</v>
      </c>
      <c r="BH79" s="383">
        <f t="shared" si="72"/>
        <v>0</v>
      </c>
      <c r="BI79" s="383">
        <f t="shared" si="72"/>
        <v>0</v>
      </c>
      <c r="BJ79" s="383">
        <f t="shared" si="72"/>
        <v>0</v>
      </c>
      <c r="BK79" s="383">
        <f t="shared" si="72"/>
        <v>0</v>
      </c>
      <c r="BL79" s="383">
        <f t="shared" si="72"/>
        <v>0</v>
      </c>
      <c r="BM79" s="383">
        <f t="shared" si="72"/>
        <v>0</v>
      </c>
      <c r="BN79" s="383">
        <f t="shared" si="72"/>
        <v>0</v>
      </c>
      <c r="BO79" s="383">
        <f t="shared" si="72"/>
        <v>0</v>
      </c>
      <c r="BP79" s="383">
        <f t="shared" si="72"/>
        <v>0</v>
      </c>
      <c r="BQ79" s="383">
        <f t="shared" si="72"/>
        <v>0</v>
      </c>
      <c r="BR79" s="383">
        <f t="shared" si="72"/>
        <v>0</v>
      </c>
      <c r="BS79" s="383">
        <f t="shared" si="72"/>
        <v>0</v>
      </c>
      <c r="BT79" s="383">
        <f t="shared" si="72"/>
        <v>0</v>
      </c>
      <c r="BU79" s="383">
        <f t="shared" si="72"/>
        <v>0</v>
      </c>
      <c r="BV79" s="383">
        <f t="shared" si="72"/>
        <v>0</v>
      </c>
      <c r="BW79" s="383">
        <f t="shared" si="72"/>
        <v>0</v>
      </c>
      <c r="BX79" s="383">
        <f t="shared" si="72"/>
        <v>0</v>
      </c>
      <c r="BY79" s="383">
        <f t="shared" si="72"/>
        <v>0</v>
      </c>
      <c r="BZ79" s="383">
        <f t="shared" si="72"/>
        <v>0</v>
      </c>
      <c r="CA79" s="383">
        <f t="shared" si="72"/>
        <v>0</v>
      </c>
      <c r="CB79" s="383">
        <f t="shared" si="72"/>
        <v>0</v>
      </c>
      <c r="CC79" s="383">
        <f t="shared" si="72"/>
        <v>0</v>
      </c>
      <c r="CD79" s="383">
        <f t="shared" si="72"/>
        <v>0</v>
      </c>
      <c r="CE79" s="383">
        <f t="shared" si="72"/>
        <v>0</v>
      </c>
      <c r="CF79" s="383">
        <f t="shared" si="72"/>
        <v>0</v>
      </c>
      <c r="CG79" s="383">
        <f t="shared" si="72"/>
        <v>0</v>
      </c>
      <c r="CH79" s="383">
        <f t="shared" si="72"/>
        <v>0</v>
      </c>
      <c r="CI79" s="383">
        <f t="shared" si="72"/>
        <v>0</v>
      </c>
      <c r="CJ79" s="383">
        <f t="shared" si="72"/>
        <v>0</v>
      </c>
      <c r="CK79" s="383">
        <f t="shared" si="72"/>
        <v>0</v>
      </c>
      <c r="CL79" s="383">
        <f t="shared" si="72"/>
        <v>0</v>
      </c>
      <c r="CM79" s="383">
        <f t="shared" si="72"/>
        <v>0</v>
      </c>
      <c r="CN79" s="383">
        <f t="shared" si="72"/>
        <v>0</v>
      </c>
      <c r="CO79" s="383">
        <f t="shared" si="72"/>
        <v>0</v>
      </c>
      <c r="CP79" s="383">
        <f t="shared" si="72"/>
        <v>0</v>
      </c>
      <c r="CQ79" s="383">
        <f t="shared" si="72"/>
        <v>0</v>
      </c>
      <c r="CR79" s="383">
        <f t="shared" ref="CR79:FC79" si="73">IFERROR(MAX(CQ79-1,0),0)</f>
        <v>0</v>
      </c>
      <c r="CS79" s="383">
        <f t="shared" si="73"/>
        <v>0</v>
      </c>
      <c r="CT79" s="383">
        <f t="shared" si="73"/>
        <v>0</v>
      </c>
      <c r="CU79" s="383">
        <f t="shared" si="73"/>
        <v>0</v>
      </c>
      <c r="CV79" s="383">
        <f t="shared" si="73"/>
        <v>0</v>
      </c>
      <c r="CW79" s="383">
        <f t="shared" si="73"/>
        <v>0</v>
      </c>
      <c r="CX79" s="383">
        <f t="shared" si="73"/>
        <v>0</v>
      </c>
      <c r="CY79" s="383">
        <f t="shared" si="73"/>
        <v>0</v>
      </c>
      <c r="CZ79" s="383">
        <f t="shared" si="73"/>
        <v>0</v>
      </c>
      <c r="DA79" s="383">
        <f t="shared" si="73"/>
        <v>0</v>
      </c>
      <c r="DB79" s="383">
        <f t="shared" si="73"/>
        <v>0</v>
      </c>
      <c r="DC79" s="383">
        <f t="shared" si="73"/>
        <v>0</v>
      </c>
      <c r="DD79" s="383">
        <f t="shared" si="73"/>
        <v>0</v>
      </c>
      <c r="DE79" s="383">
        <f t="shared" si="73"/>
        <v>0</v>
      </c>
      <c r="DF79" s="383">
        <f t="shared" si="73"/>
        <v>0</v>
      </c>
      <c r="DG79" s="383">
        <f t="shared" si="73"/>
        <v>0</v>
      </c>
      <c r="DH79" s="383">
        <f t="shared" si="73"/>
        <v>0</v>
      </c>
      <c r="DI79" s="383">
        <f t="shared" si="73"/>
        <v>0</v>
      </c>
      <c r="DJ79" s="383">
        <f t="shared" si="73"/>
        <v>0</v>
      </c>
      <c r="DK79" s="383">
        <f t="shared" si="73"/>
        <v>0</v>
      </c>
      <c r="DL79" s="383">
        <f t="shared" si="73"/>
        <v>0</v>
      </c>
      <c r="DM79" s="383">
        <f t="shared" si="73"/>
        <v>0</v>
      </c>
      <c r="DN79" s="383">
        <f t="shared" si="73"/>
        <v>0</v>
      </c>
      <c r="DO79" s="383">
        <f t="shared" si="73"/>
        <v>0</v>
      </c>
      <c r="DP79" s="383">
        <f t="shared" si="73"/>
        <v>0</v>
      </c>
      <c r="DQ79" s="383">
        <f t="shared" si="73"/>
        <v>0</v>
      </c>
      <c r="DR79" s="383">
        <f t="shared" si="73"/>
        <v>0</v>
      </c>
      <c r="DS79" s="383">
        <f t="shared" si="73"/>
        <v>0</v>
      </c>
      <c r="DT79" s="383">
        <f t="shared" si="73"/>
        <v>0</v>
      </c>
      <c r="DU79" s="383">
        <f t="shared" si="73"/>
        <v>0</v>
      </c>
      <c r="DV79" s="383">
        <f t="shared" si="73"/>
        <v>0</v>
      </c>
      <c r="DW79" s="383">
        <f t="shared" si="73"/>
        <v>0</v>
      </c>
      <c r="DX79" s="383">
        <f t="shared" si="73"/>
        <v>0</v>
      </c>
      <c r="DY79" s="383">
        <f t="shared" si="73"/>
        <v>0</v>
      </c>
      <c r="DZ79" s="383">
        <f t="shared" si="73"/>
        <v>0</v>
      </c>
      <c r="EA79" s="383">
        <f t="shared" si="73"/>
        <v>0</v>
      </c>
      <c r="EB79" s="383">
        <f t="shared" si="73"/>
        <v>0</v>
      </c>
      <c r="EC79" s="383">
        <f t="shared" si="73"/>
        <v>0</v>
      </c>
      <c r="ED79" s="383">
        <f t="shared" si="73"/>
        <v>0</v>
      </c>
      <c r="EE79" s="383">
        <f t="shared" si="73"/>
        <v>0</v>
      </c>
      <c r="EF79" s="383">
        <f t="shared" si="73"/>
        <v>0</v>
      </c>
      <c r="EG79" s="383">
        <f t="shared" si="73"/>
        <v>0</v>
      </c>
      <c r="EH79" s="383">
        <f t="shared" si="73"/>
        <v>0</v>
      </c>
      <c r="EI79" s="383">
        <f t="shared" si="73"/>
        <v>0</v>
      </c>
      <c r="EJ79" s="383">
        <f t="shared" si="73"/>
        <v>0</v>
      </c>
      <c r="EK79" s="383">
        <f t="shared" si="73"/>
        <v>0</v>
      </c>
      <c r="EL79" s="383">
        <f t="shared" si="73"/>
        <v>0</v>
      </c>
      <c r="EM79" s="383">
        <f t="shared" si="73"/>
        <v>0</v>
      </c>
      <c r="EN79" s="383">
        <f t="shared" si="73"/>
        <v>0</v>
      </c>
      <c r="EO79" s="383">
        <f t="shared" si="73"/>
        <v>0</v>
      </c>
      <c r="EP79" s="383">
        <f t="shared" si="73"/>
        <v>0</v>
      </c>
      <c r="EQ79" s="383">
        <f t="shared" si="73"/>
        <v>0</v>
      </c>
      <c r="ER79" s="383">
        <f t="shared" si="73"/>
        <v>0</v>
      </c>
      <c r="ES79" s="383">
        <f t="shared" si="73"/>
        <v>0</v>
      </c>
      <c r="ET79" s="383">
        <f t="shared" si="73"/>
        <v>0</v>
      </c>
      <c r="EU79" s="383">
        <f t="shared" si="73"/>
        <v>0</v>
      </c>
      <c r="EV79" s="383">
        <f t="shared" si="73"/>
        <v>0</v>
      </c>
      <c r="EW79" s="383">
        <f t="shared" si="73"/>
        <v>0</v>
      </c>
      <c r="EX79" s="383">
        <f t="shared" si="73"/>
        <v>0</v>
      </c>
      <c r="EY79" s="383">
        <f t="shared" si="73"/>
        <v>0</v>
      </c>
      <c r="EZ79" s="383">
        <f t="shared" si="73"/>
        <v>0</v>
      </c>
      <c r="FA79" s="383">
        <f t="shared" si="73"/>
        <v>0</v>
      </c>
      <c r="FB79" s="383">
        <f t="shared" si="73"/>
        <v>0</v>
      </c>
      <c r="FC79" s="383">
        <f t="shared" si="73"/>
        <v>0</v>
      </c>
      <c r="FD79" s="383">
        <f t="shared" ref="FD79:HA79" si="74">IFERROR(MAX(FC79-1,0),0)</f>
        <v>0</v>
      </c>
      <c r="FE79" s="383">
        <f t="shared" si="74"/>
        <v>0</v>
      </c>
      <c r="FF79" s="383">
        <f t="shared" si="74"/>
        <v>0</v>
      </c>
      <c r="FG79" s="383">
        <f t="shared" si="74"/>
        <v>0</v>
      </c>
      <c r="FH79" s="383">
        <f t="shared" si="74"/>
        <v>0</v>
      </c>
      <c r="FI79" s="383">
        <f t="shared" si="74"/>
        <v>0</v>
      </c>
      <c r="FJ79" s="383">
        <f t="shared" si="74"/>
        <v>0</v>
      </c>
      <c r="FK79" s="383">
        <f t="shared" si="74"/>
        <v>0</v>
      </c>
      <c r="FL79" s="383">
        <f t="shared" si="74"/>
        <v>0</v>
      </c>
      <c r="FM79" s="383">
        <f t="shared" si="74"/>
        <v>0</v>
      </c>
      <c r="FN79" s="383">
        <f t="shared" si="74"/>
        <v>0</v>
      </c>
      <c r="FO79" s="383">
        <f t="shared" si="74"/>
        <v>0</v>
      </c>
      <c r="FP79" s="383">
        <f t="shared" si="74"/>
        <v>0</v>
      </c>
      <c r="FQ79" s="383">
        <f t="shared" si="74"/>
        <v>0</v>
      </c>
      <c r="FR79" s="383">
        <f t="shared" si="74"/>
        <v>0</v>
      </c>
      <c r="FS79" s="383">
        <f t="shared" si="74"/>
        <v>0</v>
      </c>
      <c r="FT79" s="383">
        <f t="shared" si="74"/>
        <v>0</v>
      </c>
      <c r="FU79" s="383">
        <f t="shared" si="74"/>
        <v>0</v>
      </c>
      <c r="FV79" s="383">
        <f t="shared" si="74"/>
        <v>0</v>
      </c>
      <c r="FW79" s="383">
        <f t="shared" si="74"/>
        <v>0</v>
      </c>
      <c r="FX79" s="383">
        <f t="shared" si="74"/>
        <v>0</v>
      </c>
      <c r="FY79" s="383">
        <f t="shared" si="74"/>
        <v>0</v>
      </c>
      <c r="FZ79" s="383">
        <f t="shared" si="74"/>
        <v>0</v>
      </c>
      <c r="GA79" s="383">
        <f t="shared" si="74"/>
        <v>0</v>
      </c>
      <c r="GB79" s="383">
        <f t="shared" si="74"/>
        <v>0</v>
      </c>
      <c r="GC79" s="383">
        <f t="shared" si="74"/>
        <v>0</v>
      </c>
      <c r="GD79" s="383">
        <f t="shared" si="74"/>
        <v>0</v>
      </c>
      <c r="GE79" s="383">
        <f t="shared" si="74"/>
        <v>0</v>
      </c>
      <c r="GF79" s="383">
        <f t="shared" si="74"/>
        <v>0</v>
      </c>
      <c r="GG79" s="383">
        <f t="shared" si="74"/>
        <v>0</v>
      </c>
      <c r="GH79" s="383">
        <f t="shared" si="74"/>
        <v>0</v>
      </c>
      <c r="GI79" s="383">
        <f t="shared" si="74"/>
        <v>0</v>
      </c>
      <c r="GJ79" s="383">
        <f t="shared" si="74"/>
        <v>0</v>
      </c>
      <c r="GK79" s="383">
        <f t="shared" si="74"/>
        <v>0</v>
      </c>
      <c r="GL79" s="383">
        <f t="shared" si="74"/>
        <v>0</v>
      </c>
      <c r="GM79" s="383">
        <f t="shared" si="74"/>
        <v>0</v>
      </c>
      <c r="GN79" s="383">
        <f t="shared" si="74"/>
        <v>0</v>
      </c>
      <c r="GO79" s="383">
        <f t="shared" si="74"/>
        <v>0</v>
      </c>
      <c r="GP79" s="383">
        <f t="shared" si="74"/>
        <v>0</v>
      </c>
      <c r="GQ79" s="383">
        <f t="shared" si="74"/>
        <v>0</v>
      </c>
      <c r="GR79" s="383">
        <f t="shared" si="74"/>
        <v>0</v>
      </c>
      <c r="GS79" s="383">
        <f t="shared" si="74"/>
        <v>0</v>
      </c>
      <c r="GT79" s="383">
        <f t="shared" si="74"/>
        <v>0</v>
      </c>
      <c r="GU79" s="383">
        <f t="shared" si="74"/>
        <v>0</v>
      </c>
      <c r="GV79" s="383">
        <f t="shared" si="74"/>
        <v>0</v>
      </c>
      <c r="GW79" s="383">
        <f t="shared" si="74"/>
        <v>0</v>
      </c>
      <c r="GX79" s="383">
        <f t="shared" si="74"/>
        <v>0</v>
      </c>
      <c r="GY79" s="383">
        <f t="shared" si="74"/>
        <v>0</v>
      </c>
      <c r="GZ79" s="383">
        <f t="shared" si="74"/>
        <v>0</v>
      </c>
      <c r="HA79" s="383">
        <f t="shared" si="74"/>
        <v>0</v>
      </c>
    </row>
    <row r="80" spans="3:209" x14ac:dyDescent="0.2">
      <c r="C80" s="289">
        <f t="shared" si="52"/>
        <v>10</v>
      </c>
      <c r="D80" s="139"/>
      <c r="E80" s="230"/>
      <c r="F80" s="308" t="str">
        <f t="shared" si="44"/>
        <v/>
      </c>
      <c r="G80" s="663" t="str">
        <f t="shared" si="45"/>
        <v/>
      </c>
      <c r="H80" s="292" t="str">
        <f t="shared" si="39"/>
        <v/>
      </c>
      <c r="I80" s="295" t="str">
        <f t="shared" si="39"/>
        <v/>
      </c>
      <c r="J80" s="666" t="str">
        <f t="shared" si="39"/>
        <v/>
      </c>
      <c r="K80" s="295" t="str">
        <f t="shared" si="46"/>
        <v/>
      </c>
      <c r="L80" s="281" t="str">
        <f t="shared" si="39"/>
        <v/>
      </c>
      <c r="N80" s="230">
        <f t="shared" si="47"/>
        <v>0</v>
      </c>
      <c r="O80" s="230">
        <f t="shared" si="47"/>
        <v>0</v>
      </c>
      <c r="P80" s="230">
        <f t="shared" si="47"/>
        <v>0</v>
      </c>
      <c r="Q80" s="230">
        <f t="shared" si="47"/>
        <v>0</v>
      </c>
      <c r="R80" s="230">
        <f t="shared" si="47"/>
        <v>0</v>
      </c>
      <c r="S80" s="230">
        <f t="shared" si="47"/>
        <v>0</v>
      </c>
      <c r="T80" s="230">
        <f t="shared" si="47"/>
        <v>0</v>
      </c>
      <c r="U80" s="230">
        <f t="shared" si="47"/>
        <v>0</v>
      </c>
      <c r="V80" s="230">
        <f t="shared" si="47"/>
        <v>0</v>
      </c>
      <c r="W80" s="230">
        <f t="shared" si="47"/>
        <v>0</v>
      </c>
      <c r="X80" s="230">
        <f t="shared" si="47"/>
        <v>0</v>
      </c>
      <c r="Y80" s="230">
        <f t="shared" si="47"/>
        <v>0</v>
      </c>
      <c r="Z80" s="230">
        <f t="shared" si="47"/>
        <v>0</v>
      </c>
      <c r="AA80" s="230">
        <f t="shared" si="47"/>
        <v>0</v>
      </c>
      <c r="AB80" s="230">
        <f t="shared" si="47"/>
        <v>0</v>
      </c>
      <c r="AD80" s="384" t="str">
        <f t="shared" si="48"/>
        <v/>
      </c>
      <c r="AE80" s="384">
        <f t="shared" si="53"/>
        <v>0</v>
      </c>
      <c r="AF80" s="384">
        <f>IFERROR(MAX(AE80-1,0),0)</f>
        <v>0</v>
      </c>
      <c r="AG80" s="384">
        <f t="shared" ref="AG80:CR80" si="75">IFERROR(MAX(AF80-1,0),0)</f>
        <v>0</v>
      </c>
      <c r="AH80" s="384">
        <f t="shared" si="75"/>
        <v>0</v>
      </c>
      <c r="AI80" s="384">
        <f t="shared" si="75"/>
        <v>0</v>
      </c>
      <c r="AJ80" s="384">
        <f t="shared" si="75"/>
        <v>0</v>
      </c>
      <c r="AK80" s="384">
        <f t="shared" si="75"/>
        <v>0</v>
      </c>
      <c r="AL80" s="384">
        <f t="shared" si="75"/>
        <v>0</v>
      </c>
      <c r="AM80" s="384">
        <f t="shared" si="75"/>
        <v>0</v>
      </c>
      <c r="AN80" s="384">
        <f t="shared" si="75"/>
        <v>0</v>
      </c>
      <c r="AO80" s="384">
        <f t="shared" si="75"/>
        <v>0</v>
      </c>
      <c r="AP80" s="384">
        <f t="shared" si="75"/>
        <v>0</v>
      </c>
      <c r="AQ80" s="384">
        <f t="shared" si="75"/>
        <v>0</v>
      </c>
      <c r="AR80" s="384">
        <f t="shared" si="75"/>
        <v>0</v>
      </c>
      <c r="AS80" s="384">
        <f t="shared" si="75"/>
        <v>0</v>
      </c>
      <c r="AT80" s="384">
        <f t="shared" si="75"/>
        <v>0</v>
      </c>
      <c r="AU80" s="384">
        <f t="shared" si="75"/>
        <v>0</v>
      </c>
      <c r="AV80" s="384">
        <f t="shared" si="75"/>
        <v>0</v>
      </c>
      <c r="AW80" s="384">
        <f t="shared" si="75"/>
        <v>0</v>
      </c>
      <c r="AX80" s="384">
        <f t="shared" si="75"/>
        <v>0</v>
      </c>
      <c r="AY80" s="384">
        <f t="shared" si="75"/>
        <v>0</v>
      </c>
      <c r="AZ80" s="384">
        <f t="shared" si="75"/>
        <v>0</v>
      </c>
      <c r="BA80" s="384">
        <f t="shared" si="75"/>
        <v>0</v>
      </c>
      <c r="BB80" s="384">
        <f t="shared" si="75"/>
        <v>0</v>
      </c>
      <c r="BC80" s="384">
        <f t="shared" si="75"/>
        <v>0</v>
      </c>
      <c r="BD80" s="384">
        <f t="shared" si="75"/>
        <v>0</v>
      </c>
      <c r="BE80" s="384">
        <f t="shared" si="75"/>
        <v>0</v>
      </c>
      <c r="BF80" s="384">
        <f t="shared" si="75"/>
        <v>0</v>
      </c>
      <c r="BG80" s="384">
        <f t="shared" si="75"/>
        <v>0</v>
      </c>
      <c r="BH80" s="384">
        <f t="shared" si="75"/>
        <v>0</v>
      </c>
      <c r="BI80" s="384">
        <f t="shared" si="75"/>
        <v>0</v>
      </c>
      <c r="BJ80" s="384">
        <f t="shared" si="75"/>
        <v>0</v>
      </c>
      <c r="BK80" s="384">
        <f t="shared" si="75"/>
        <v>0</v>
      </c>
      <c r="BL80" s="384">
        <f t="shared" si="75"/>
        <v>0</v>
      </c>
      <c r="BM80" s="384">
        <f t="shared" si="75"/>
        <v>0</v>
      </c>
      <c r="BN80" s="384">
        <f t="shared" si="75"/>
        <v>0</v>
      </c>
      <c r="BO80" s="384">
        <f t="shared" si="75"/>
        <v>0</v>
      </c>
      <c r="BP80" s="384">
        <f t="shared" si="75"/>
        <v>0</v>
      </c>
      <c r="BQ80" s="384">
        <f t="shared" si="75"/>
        <v>0</v>
      </c>
      <c r="BR80" s="384">
        <f t="shared" si="75"/>
        <v>0</v>
      </c>
      <c r="BS80" s="384">
        <f t="shared" si="75"/>
        <v>0</v>
      </c>
      <c r="BT80" s="384">
        <f t="shared" si="75"/>
        <v>0</v>
      </c>
      <c r="BU80" s="384">
        <f t="shared" si="75"/>
        <v>0</v>
      </c>
      <c r="BV80" s="384">
        <f t="shared" si="75"/>
        <v>0</v>
      </c>
      <c r="BW80" s="384">
        <f t="shared" si="75"/>
        <v>0</v>
      </c>
      <c r="BX80" s="384">
        <f t="shared" si="75"/>
        <v>0</v>
      </c>
      <c r="BY80" s="384">
        <f t="shared" si="75"/>
        <v>0</v>
      </c>
      <c r="BZ80" s="384">
        <f t="shared" si="75"/>
        <v>0</v>
      </c>
      <c r="CA80" s="384">
        <f t="shared" si="75"/>
        <v>0</v>
      </c>
      <c r="CB80" s="384">
        <f t="shared" si="75"/>
        <v>0</v>
      </c>
      <c r="CC80" s="384">
        <f t="shared" si="75"/>
        <v>0</v>
      </c>
      <c r="CD80" s="384">
        <f t="shared" si="75"/>
        <v>0</v>
      </c>
      <c r="CE80" s="384">
        <f t="shared" si="75"/>
        <v>0</v>
      </c>
      <c r="CF80" s="384">
        <f t="shared" si="75"/>
        <v>0</v>
      </c>
      <c r="CG80" s="384">
        <f t="shared" si="75"/>
        <v>0</v>
      </c>
      <c r="CH80" s="384">
        <f t="shared" si="75"/>
        <v>0</v>
      </c>
      <c r="CI80" s="384">
        <f t="shared" si="75"/>
        <v>0</v>
      </c>
      <c r="CJ80" s="384">
        <f t="shared" si="75"/>
        <v>0</v>
      </c>
      <c r="CK80" s="384">
        <f t="shared" si="75"/>
        <v>0</v>
      </c>
      <c r="CL80" s="384">
        <f t="shared" si="75"/>
        <v>0</v>
      </c>
      <c r="CM80" s="384">
        <f t="shared" si="75"/>
        <v>0</v>
      </c>
      <c r="CN80" s="384">
        <f t="shared" si="75"/>
        <v>0</v>
      </c>
      <c r="CO80" s="384">
        <f t="shared" si="75"/>
        <v>0</v>
      </c>
      <c r="CP80" s="384">
        <f t="shared" si="75"/>
        <v>0</v>
      </c>
      <c r="CQ80" s="384">
        <f t="shared" si="75"/>
        <v>0</v>
      </c>
      <c r="CR80" s="384">
        <f t="shared" si="75"/>
        <v>0</v>
      </c>
      <c r="CS80" s="384">
        <f t="shared" ref="CS80:FD80" si="76">IFERROR(MAX(CR80-1,0),0)</f>
        <v>0</v>
      </c>
      <c r="CT80" s="384">
        <f t="shared" si="76"/>
        <v>0</v>
      </c>
      <c r="CU80" s="384">
        <f t="shared" si="76"/>
        <v>0</v>
      </c>
      <c r="CV80" s="384">
        <f t="shared" si="76"/>
        <v>0</v>
      </c>
      <c r="CW80" s="384">
        <f t="shared" si="76"/>
        <v>0</v>
      </c>
      <c r="CX80" s="384">
        <f t="shared" si="76"/>
        <v>0</v>
      </c>
      <c r="CY80" s="384">
        <f t="shared" si="76"/>
        <v>0</v>
      </c>
      <c r="CZ80" s="384">
        <f t="shared" si="76"/>
        <v>0</v>
      </c>
      <c r="DA80" s="384">
        <f t="shared" si="76"/>
        <v>0</v>
      </c>
      <c r="DB80" s="384">
        <f t="shared" si="76"/>
        <v>0</v>
      </c>
      <c r="DC80" s="384">
        <f t="shared" si="76"/>
        <v>0</v>
      </c>
      <c r="DD80" s="384">
        <f t="shared" si="76"/>
        <v>0</v>
      </c>
      <c r="DE80" s="384">
        <f t="shared" si="76"/>
        <v>0</v>
      </c>
      <c r="DF80" s="384">
        <f t="shared" si="76"/>
        <v>0</v>
      </c>
      <c r="DG80" s="384">
        <f t="shared" si="76"/>
        <v>0</v>
      </c>
      <c r="DH80" s="384">
        <f t="shared" si="76"/>
        <v>0</v>
      </c>
      <c r="DI80" s="384">
        <f t="shared" si="76"/>
        <v>0</v>
      </c>
      <c r="DJ80" s="384">
        <f t="shared" si="76"/>
        <v>0</v>
      </c>
      <c r="DK80" s="384">
        <f t="shared" si="76"/>
        <v>0</v>
      </c>
      <c r="DL80" s="384">
        <f t="shared" si="76"/>
        <v>0</v>
      </c>
      <c r="DM80" s="384">
        <f t="shared" si="76"/>
        <v>0</v>
      </c>
      <c r="DN80" s="384">
        <f t="shared" si="76"/>
        <v>0</v>
      </c>
      <c r="DO80" s="384">
        <f t="shared" si="76"/>
        <v>0</v>
      </c>
      <c r="DP80" s="384">
        <f t="shared" si="76"/>
        <v>0</v>
      </c>
      <c r="DQ80" s="384">
        <f t="shared" si="76"/>
        <v>0</v>
      </c>
      <c r="DR80" s="384">
        <f t="shared" si="76"/>
        <v>0</v>
      </c>
      <c r="DS80" s="384">
        <f t="shared" si="76"/>
        <v>0</v>
      </c>
      <c r="DT80" s="384">
        <f t="shared" si="76"/>
        <v>0</v>
      </c>
      <c r="DU80" s="384">
        <f t="shared" si="76"/>
        <v>0</v>
      </c>
      <c r="DV80" s="384">
        <f t="shared" si="76"/>
        <v>0</v>
      </c>
      <c r="DW80" s="384">
        <f t="shared" si="76"/>
        <v>0</v>
      </c>
      <c r="DX80" s="384">
        <f t="shared" si="76"/>
        <v>0</v>
      </c>
      <c r="DY80" s="384">
        <f t="shared" si="76"/>
        <v>0</v>
      </c>
      <c r="DZ80" s="384">
        <f t="shared" si="76"/>
        <v>0</v>
      </c>
      <c r="EA80" s="384">
        <f t="shared" si="76"/>
        <v>0</v>
      </c>
      <c r="EB80" s="384">
        <f t="shared" si="76"/>
        <v>0</v>
      </c>
      <c r="EC80" s="384">
        <f t="shared" si="76"/>
        <v>0</v>
      </c>
      <c r="ED80" s="384">
        <f t="shared" si="76"/>
        <v>0</v>
      </c>
      <c r="EE80" s="384">
        <f t="shared" si="76"/>
        <v>0</v>
      </c>
      <c r="EF80" s="384">
        <f t="shared" si="76"/>
        <v>0</v>
      </c>
      <c r="EG80" s="384">
        <f t="shared" si="76"/>
        <v>0</v>
      </c>
      <c r="EH80" s="384">
        <f t="shared" si="76"/>
        <v>0</v>
      </c>
      <c r="EI80" s="384">
        <f t="shared" si="76"/>
        <v>0</v>
      </c>
      <c r="EJ80" s="384">
        <f t="shared" si="76"/>
        <v>0</v>
      </c>
      <c r="EK80" s="384">
        <f t="shared" si="76"/>
        <v>0</v>
      </c>
      <c r="EL80" s="384">
        <f t="shared" si="76"/>
        <v>0</v>
      </c>
      <c r="EM80" s="384">
        <f t="shared" si="76"/>
        <v>0</v>
      </c>
      <c r="EN80" s="384">
        <f t="shared" si="76"/>
        <v>0</v>
      </c>
      <c r="EO80" s="384">
        <f t="shared" si="76"/>
        <v>0</v>
      </c>
      <c r="EP80" s="384">
        <f t="shared" si="76"/>
        <v>0</v>
      </c>
      <c r="EQ80" s="384">
        <f t="shared" si="76"/>
        <v>0</v>
      </c>
      <c r="ER80" s="384">
        <f t="shared" si="76"/>
        <v>0</v>
      </c>
      <c r="ES80" s="384">
        <f t="shared" si="76"/>
        <v>0</v>
      </c>
      <c r="ET80" s="384">
        <f t="shared" si="76"/>
        <v>0</v>
      </c>
      <c r="EU80" s="384">
        <f t="shared" si="76"/>
        <v>0</v>
      </c>
      <c r="EV80" s="384">
        <f t="shared" si="76"/>
        <v>0</v>
      </c>
      <c r="EW80" s="384">
        <f t="shared" si="76"/>
        <v>0</v>
      </c>
      <c r="EX80" s="384">
        <f t="shared" si="76"/>
        <v>0</v>
      </c>
      <c r="EY80" s="384">
        <f t="shared" si="76"/>
        <v>0</v>
      </c>
      <c r="EZ80" s="384">
        <f t="shared" si="76"/>
        <v>0</v>
      </c>
      <c r="FA80" s="384">
        <f t="shared" si="76"/>
        <v>0</v>
      </c>
      <c r="FB80" s="384">
        <f t="shared" si="76"/>
        <v>0</v>
      </c>
      <c r="FC80" s="384">
        <f t="shared" si="76"/>
        <v>0</v>
      </c>
      <c r="FD80" s="384">
        <f t="shared" si="76"/>
        <v>0</v>
      </c>
      <c r="FE80" s="384">
        <f t="shared" ref="FE80:HA80" si="77">IFERROR(MAX(FD80-1,0),0)</f>
        <v>0</v>
      </c>
      <c r="FF80" s="384">
        <f t="shared" si="77"/>
        <v>0</v>
      </c>
      <c r="FG80" s="384">
        <f t="shared" si="77"/>
        <v>0</v>
      </c>
      <c r="FH80" s="384">
        <f t="shared" si="77"/>
        <v>0</v>
      </c>
      <c r="FI80" s="384">
        <f t="shared" si="77"/>
        <v>0</v>
      </c>
      <c r="FJ80" s="384">
        <f t="shared" si="77"/>
        <v>0</v>
      </c>
      <c r="FK80" s="384">
        <f t="shared" si="77"/>
        <v>0</v>
      </c>
      <c r="FL80" s="384">
        <f t="shared" si="77"/>
        <v>0</v>
      </c>
      <c r="FM80" s="384">
        <f t="shared" si="77"/>
        <v>0</v>
      </c>
      <c r="FN80" s="384">
        <f t="shared" si="77"/>
        <v>0</v>
      </c>
      <c r="FO80" s="384">
        <f t="shared" si="77"/>
        <v>0</v>
      </c>
      <c r="FP80" s="384">
        <f t="shared" si="77"/>
        <v>0</v>
      </c>
      <c r="FQ80" s="384">
        <f t="shared" si="77"/>
        <v>0</v>
      </c>
      <c r="FR80" s="384">
        <f t="shared" si="77"/>
        <v>0</v>
      </c>
      <c r="FS80" s="384">
        <f t="shared" si="77"/>
        <v>0</v>
      </c>
      <c r="FT80" s="384">
        <f t="shared" si="77"/>
        <v>0</v>
      </c>
      <c r="FU80" s="384">
        <f t="shared" si="77"/>
        <v>0</v>
      </c>
      <c r="FV80" s="384">
        <f t="shared" si="77"/>
        <v>0</v>
      </c>
      <c r="FW80" s="384">
        <f t="shared" si="77"/>
        <v>0</v>
      </c>
      <c r="FX80" s="384">
        <f t="shared" si="77"/>
        <v>0</v>
      </c>
      <c r="FY80" s="384">
        <f t="shared" si="77"/>
        <v>0</v>
      </c>
      <c r="FZ80" s="384">
        <f t="shared" si="77"/>
        <v>0</v>
      </c>
      <c r="GA80" s="384">
        <f t="shared" si="77"/>
        <v>0</v>
      </c>
      <c r="GB80" s="384">
        <f t="shared" si="77"/>
        <v>0</v>
      </c>
      <c r="GC80" s="384">
        <f t="shared" si="77"/>
        <v>0</v>
      </c>
      <c r="GD80" s="384">
        <f t="shared" si="77"/>
        <v>0</v>
      </c>
      <c r="GE80" s="384">
        <f t="shared" si="77"/>
        <v>0</v>
      </c>
      <c r="GF80" s="384">
        <f t="shared" si="77"/>
        <v>0</v>
      </c>
      <c r="GG80" s="384">
        <f t="shared" si="77"/>
        <v>0</v>
      </c>
      <c r="GH80" s="384">
        <f t="shared" si="77"/>
        <v>0</v>
      </c>
      <c r="GI80" s="384">
        <f t="shared" si="77"/>
        <v>0</v>
      </c>
      <c r="GJ80" s="384">
        <f t="shared" si="77"/>
        <v>0</v>
      </c>
      <c r="GK80" s="384">
        <f t="shared" si="77"/>
        <v>0</v>
      </c>
      <c r="GL80" s="384">
        <f t="shared" si="77"/>
        <v>0</v>
      </c>
      <c r="GM80" s="384">
        <f t="shared" si="77"/>
        <v>0</v>
      </c>
      <c r="GN80" s="384">
        <f t="shared" si="77"/>
        <v>0</v>
      </c>
      <c r="GO80" s="384">
        <f t="shared" si="77"/>
        <v>0</v>
      </c>
      <c r="GP80" s="384">
        <f t="shared" si="77"/>
        <v>0</v>
      </c>
      <c r="GQ80" s="384">
        <f t="shared" si="77"/>
        <v>0</v>
      </c>
      <c r="GR80" s="384">
        <f t="shared" si="77"/>
        <v>0</v>
      </c>
      <c r="GS80" s="384">
        <f t="shared" si="77"/>
        <v>0</v>
      </c>
      <c r="GT80" s="384">
        <f t="shared" si="77"/>
        <v>0</v>
      </c>
      <c r="GU80" s="384">
        <f t="shared" si="77"/>
        <v>0</v>
      </c>
      <c r="GV80" s="384">
        <f t="shared" si="77"/>
        <v>0</v>
      </c>
      <c r="GW80" s="384">
        <f t="shared" si="77"/>
        <v>0</v>
      </c>
      <c r="GX80" s="384">
        <f t="shared" si="77"/>
        <v>0</v>
      </c>
      <c r="GY80" s="384">
        <f t="shared" si="77"/>
        <v>0</v>
      </c>
      <c r="GZ80" s="384">
        <f t="shared" si="77"/>
        <v>0</v>
      </c>
      <c r="HA80" s="384">
        <f t="shared" si="77"/>
        <v>0</v>
      </c>
    </row>
    <row r="81" spans="3:209" x14ac:dyDescent="0.2">
      <c r="C81" s="241"/>
      <c r="D81" s="241"/>
      <c r="E81" s="241"/>
      <c r="F81" s="231"/>
      <c r="G81" s="231"/>
      <c r="H81" s="279"/>
      <c r="I81" s="279"/>
      <c r="J81" s="279"/>
      <c r="K81" s="279"/>
      <c r="L81" s="279"/>
    </row>
    <row r="82" spans="3:209" x14ac:dyDescent="0.2">
      <c r="C82" s="377" t="s">
        <v>330</v>
      </c>
      <c r="D82" s="378"/>
      <c r="E82" s="378"/>
      <c r="F82" s="378" t="str">
        <f t="shared" ref="F82:L82" si="78">F70</f>
        <v>Total Amount ($)</v>
      </c>
      <c r="G82" s="378" t="str">
        <f t="shared" si="78"/>
        <v>% Total</v>
      </c>
      <c r="H82" s="296" t="str">
        <f t="shared" si="78"/>
        <v>Rate (%)</v>
      </c>
      <c r="I82" s="296" t="str">
        <f t="shared" si="78"/>
        <v>Amort (Years)</v>
      </c>
      <c r="J82" s="296" t="s">
        <v>315</v>
      </c>
      <c r="K82" s="296" t="str">
        <f t="shared" si="78"/>
        <v>I/O Months</v>
      </c>
      <c r="L82" s="296" t="str">
        <f t="shared" si="78"/>
        <v>I/O Full Term</v>
      </c>
      <c r="N82" s="379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D82" s="304" t="s">
        <v>330</v>
      </c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  <c r="BV82" s="304"/>
      <c r="BW82" s="304"/>
      <c r="BX82" s="304"/>
      <c r="BY82" s="304"/>
      <c r="BZ82" s="304"/>
      <c r="CA82" s="304"/>
      <c r="CB82" s="304"/>
      <c r="CC82" s="304"/>
      <c r="CD82" s="304"/>
      <c r="CE82" s="304"/>
      <c r="CF82" s="304"/>
      <c r="CG82" s="304"/>
      <c r="CH82" s="304"/>
      <c r="CI82" s="304"/>
      <c r="CJ82" s="304"/>
      <c r="CK82" s="304"/>
      <c r="CL82" s="304"/>
      <c r="CM82" s="304"/>
      <c r="CN82" s="304"/>
      <c r="CO82" s="304"/>
      <c r="CP82" s="304"/>
      <c r="CQ82" s="304"/>
      <c r="CR82" s="304"/>
      <c r="CS82" s="304"/>
      <c r="CT82" s="304"/>
      <c r="CU82" s="304"/>
      <c r="CV82" s="304"/>
      <c r="CW82" s="304"/>
      <c r="CX82" s="304"/>
      <c r="CY82" s="304"/>
      <c r="CZ82" s="304"/>
      <c r="DA82" s="304"/>
      <c r="DB82" s="304"/>
      <c r="DC82" s="304"/>
      <c r="DD82" s="304"/>
      <c r="DE82" s="304"/>
      <c r="DF82" s="304"/>
      <c r="DG82" s="304"/>
      <c r="DH82" s="304"/>
      <c r="DI82" s="304"/>
      <c r="DJ82" s="304"/>
      <c r="DK82" s="304"/>
      <c r="DL82" s="304"/>
      <c r="DM82" s="304"/>
      <c r="DN82" s="304"/>
      <c r="DO82" s="304"/>
      <c r="DP82" s="304"/>
      <c r="DQ82" s="304"/>
      <c r="DR82" s="304"/>
      <c r="DS82" s="304"/>
      <c r="DT82" s="304"/>
      <c r="DU82" s="304"/>
      <c r="DV82" s="304"/>
      <c r="DW82" s="304"/>
      <c r="DX82" s="304"/>
      <c r="DY82" s="304"/>
      <c r="DZ82" s="304"/>
      <c r="EA82" s="304"/>
      <c r="EB82" s="304"/>
      <c r="EC82" s="304"/>
      <c r="ED82" s="304"/>
      <c r="EE82" s="304"/>
      <c r="EF82" s="304"/>
      <c r="EG82" s="304"/>
      <c r="EH82" s="304"/>
      <c r="EI82" s="304"/>
      <c r="EJ82" s="304"/>
      <c r="EK82" s="304"/>
      <c r="EL82" s="304"/>
      <c r="EM82" s="304"/>
      <c r="EN82" s="304"/>
      <c r="EO82" s="304"/>
      <c r="EP82" s="304"/>
      <c r="EQ82" s="304"/>
      <c r="ER82" s="304"/>
      <c r="ES82" s="304"/>
      <c r="ET82" s="304"/>
      <c r="EU82" s="304"/>
      <c r="EV82" s="304"/>
      <c r="EW82" s="304"/>
      <c r="EX82" s="304"/>
      <c r="EY82" s="304"/>
      <c r="EZ82" s="304"/>
      <c r="FA82" s="304"/>
      <c r="FB82" s="304"/>
      <c r="FC82" s="304"/>
      <c r="FD82" s="304"/>
      <c r="FE82" s="304"/>
      <c r="FF82" s="304"/>
      <c r="FG82" s="304"/>
      <c r="FH82" s="304"/>
      <c r="FI82" s="304"/>
      <c r="FJ82" s="304"/>
      <c r="FK82" s="304"/>
      <c r="FL82" s="304"/>
      <c r="FM82" s="304"/>
      <c r="FN82" s="304"/>
      <c r="FO82" s="304"/>
      <c r="FP82" s="304"/>
      <c r="FQ82" s="304"/>
      <c r="FR82" s="304"/>
      <c r="FS82" s="304"/>
      <c r="FT82" s="304"/>
      <c r="FU82" s="304"/>
      <c r="FV82" s="304"/>
      <c r="FW82" s="304"/>
      <c r="FX82" s="304"/>
      <c r="FY82" s="304"/>
      <c r="FZ82" s="304"/>
      <c r="GA82" s="304"/>
      <c r="GB82" s="304"/>
      <c r="GC82" s="304"/>
      <c r="GD82" s="304"/>
      <c r="GE82" s="304"/>
      <c r="GF82" s="304"/>
      <c r="GG82" s="304"/>
      <c r="GH82" s="304"/>
      <c r="GI82" s="304"/>
      <c r="GJ82" s="304"/>
      <c r="GK82" s="304"/>
      <c r="GL82" s="304"/>
      <c r="GM82" s="304"/>
      <c r="GN82" s="304"/>
      <c r="GO82" s="304"/>
      <c r="GP82" s="304"/>
      <c r="GQ82" s="304"/>
      <c r="GR82" s="304"/>
      <c r="GS82" s="304"/>
      <c r="GT82" s="304"/>
      <c r="GU82" s="304"/>
      <c r="GV82" s="304"/>
      <c r="GW82" s="304"/>
      <c r="GX82" s="304"/>
      <c r="GY82" s="304"/>
      <c r="GZ82" s="304"/>
      <c r="HA82" s="304"/>
    </row>
    <row r="83" spans="3:209" x14ac:dyDescent="0.2">
      <c r="C83" s="287">
        <v>1</v>
      </c>
      <c r="D83" s="270" t="str" cm="1">
        <f t="array" ref="D83:D85">_xlfn._xlws.FILTER(D17:D31,E17:E31="Conventional Debt")</f>
        <v>Conventional Debt Financing</v>
      </c>
      <c r="E83" s="236"/>
      <c r="F83" s="306">
        <f>IF($D71=0,"",_xlfn.XLOOKUP($D71,$D$17:$D$31,F$17:F$31))</f>
        <v>0</v>
      </c>
      <c r="G83" s="661" t="str">
        <f>IFERROR(F83/SUM($F$83:$F$92),"")</f>
        <v/>
      </c>
      <c r="H83" s="290">
        <f>IF($D71=0,"",_xlfn.XLOOKUP($D71,$D$17:$D$31,H$17:H$31))</f>
        <v>0</v>
      </c>
      <c r="I83" s="293">
        <f>IF($D71=0,"",_xlfn.XLOOKUP($D71,$D$17:$D$31,I$17:I$31))</f>
        <v>0</v>
      </c>
      <c r="J83" s="664" t="str">
        <f>IF($D71=0,"",_xlfn.XLOOKUP($D71,$D$17:$D$31,J$17:J$31))</f>
        <v/>
      </c>
      <c r="K83" s="293" t="str">
        <f>IF($D71=0,"",IF(L71="YES",I71*12,_xlfn.XLOOKUP($D71,$D$17:$D$31,K$17:K$31)))</f>
        <v/>
      </c>
      <c r="L83" s="288" t="str">
        <f>IF($D71=0,"",_xlfn.XLOOKUP($D71,$D$17:$D$31,L$17:L$31))</f>
        <v/>
      </c>
      <c r="N83" s="19" cm="1">
        <f t="array" ref="N83">IFERROR(SUMPRODUCT(($AD83:$HA83&gt;0)*($AD$12:$HA$12=N$12)),0)</f>
        <v>0</v>
      </c>
      <c r="O83" s="19" cm="1">
        <f t="array" ref="O83">IFERROR(SUMPRODUCT(($AD83:$HA83&gt;0)*($AD$12:$HA$12=O$12)),0)</f>
        <v>0</v>
      </c>
      <c r="P83" s="19" cm="1">
        <f t="array" ref="P83">IFERROR(SUMPRODUCT(($AD83:$HA83&gt;0)*($AD$12:$HA$12=P$12)),0)</f>
        <v>0</v>
      </c>
      <c r="Q83" s="19" cm="1">
        <f t="array" ref="Q83">IFERROR(SUMPRODUCT(($AD83:$HA83&gt;0)*($AD$12:$HA$12=Q$12)),0)</f>
        <v>0</v>
      </c>
      <c r="R83" s="19" cm="1">
        <f t="array" ref="R83">IFERROR(SUMPRODUCT(($AD83:$HA83&gt;0)*($AD$12:$HA$12=R$12)),0)</f>
        <v>0</v>
      </c>
      <c r="S83" s="19" cm="1">
        <f t="array" ref="S83">IFERROR(SUMPRODUCT(($AD83:$HA83&gt;0)*($AD$12:$HA$12=S$12)),0)</f>
        <v>0</v>
      </c>
      <c r="T83" s="19" cm="1">
        <f t="array" ref="T83">IFERROR(SUMPRODUCT(($AD83:$HA83&gt;0)*($AD$12:$HA$12=T$12)),0)</f>
        <v>0</v>
      </c>
      <c r="U83" s="19" cm="1">
        <f t="array" ref="U83">IFERROR(SUMPRODUCT(($AD83:$HA83&gt;0)*($AD$12:$HA$12=U$12)),0)</f>
        <v>0</v>
      </c>
      <c r="V83" s="19" cm="1">
        <f t="array" ref="V83">IFERROR(SUMPRODUCT(($AD83:$HA83&gt;0)*($AD$12:$HA$12=V$12)),0)</f>
        <v>0</v>
      </c>
      <c r="W83" s="19" cm="1">
        <f t="array" ref="W83">IFERROR(SUMPRODUCT(($AD83:$HA83&gt;0)*($AD$12:$HA$12=W$12)),0)</f>
        <v>0</v>
      </c>
      <c r="X83" s="19" cm="1">
        <f t="array" ref="X83">IFERROR(SUMPRODUCT(($AD83:$HA83&gt;0)*($AD$12:$HA$12=X$12)),0)</f>
        <v>0</v>
      </c>
      <c r="Y83" s="19" cm="1">
        <f t="array" ref="Y83">IFERROR(SUMPRODUCT(($AD83:$HA83&gt;0)*($AD$12:$HA$12=Y$12)),0)</f>
        <v>0</v>
      </c>
      <c r="Z83" s="19" cm="1">
        <f t="array" ref="Z83">IFERROR(SUMPRODUCT(($AD83:$HA83&gt;0)*($AD$12:$HA$12=Z$12)),0)</f>
        <v>0</v>
      </c>
      <c r="AA83" s="19" cm="1">
        <f t="array" ref="AA83">IFERROR(SUMPRODUCT(($AD83:$HA83&gt;0)*($AD$12:$HA$12=AA$12)),0)</f>
        <v>0</v>
      </c>
      <c r="AB83" s="19" cm="1">
        <f t="array" ref="AB83">IFERROR(SUMPRODUCT(($AD83:$HA83&gt;0)*($AD$12:$HA$12=AB$12)),0)</f>
        <v>0</v>
      </c>
      <c r="AD83" s="382">
        <f>IF(MAX($AC83:AC83)=I83*12,0,IF(OR(AD59=0,AD71&gt;0),0,MIN(AC83+1,$I71*12)))</f>
        <v>0</v>
      </c>
      <c r="AE83" s="382">
        <f t="shared" ref="AE83:AF92" si="79">IF(OR(AE59=0,AE71&gt;0),0,MIN(AD83+1,$I71*12))</f>
        <v>0</v>
      </c>
      <c r="AF83" s="382">
        <f t="shared" si="79"/>
        <v>0</v>
      </c>
      <c r="AG83" s="382">
        <f t="shared" ref="AG83:CR83" si="80">IF(OR(AG59=0,AG71&gt;0),0,MIN(AF83+1,$I71*12))</f>
        <v>0</v>
      </c>
      <c r="AH83" s="382">
        <f t="shared" si="80"/>
        <v>0</v>
      </c>
      <c r="AI83" s="382">
        <f t="shared" si="80"/>
        <v>0</v>
      </c>
      <c r="AJ83" s="382">
        <f t="shared" si="80"/>
        <v>0</v>
      </c>
      <c r="AK83" s="382">
        <f t="shared" si="80"/>
        <v>0</v>
      </c>
      <c r="AL83" s="382">
        <f t="shared" si="80"/>
        <v>0</v>
      </c>
      <c r="AM83" s="382">
        <f t="shared" si="80"/>
        <v>0</v>
      </c>
      <c r="AN83" s="382">
        <f t="shared" si="80"/>
        <v>0</v>
      </c>
      <c r="AO83" s="382">
        <f t="shared" si="80"/>
        <v>0</v>
      </c>
      <c r="AP83" s="382">
        <f t="shared" si="80"/>
        <v>0</v>
      </c>
      <c r="AQ83" s="382">
        <f t="shared" si="80"/>
        <v>0</v>
      </c>
      <c r="AR83" s="382">
        <f t="shared" si="80"/>
        <v>0</v>
      </c>
      <c r="AS83" s="382">
        <f t="shared" si="80"/>
        <v>0</v>
      </c>
      <c r="AT83" s="382">
        <f t="shared" si="80"/>
        <v>0</v>
      </c>
      <c r="AU83" s="382">
        <f t="shared" si="80"/>
        <v>0</v>
      </c>
      <c r="AV83" s="382">
        <f t="shared" si="80"/>
        <v>0</v>
      </c>
      <c r="AW83" s="382">
        <f t="shared" si="80"/>
        <v>0</v>
      </c>
      <c r="AX83" s="382">
        <f t="shared" si="80"/>
        <v>0</v>
      </c>
      <c r="AY83" s="382">
        <f t="shared" si="80"/>
        <v>0</v>
      </c>
      <c r="AZ83" s="382">
        <f t="shared" si="80"/>
        <v>0</v>
      </c>
      <c r="BA83" s="382">
        <f t="shared" si="80"/>
        <v>0</v>
      </c>
      <c r="BB83" s="382">
        <f t="shared" si="80"/>
        <v>0</v>
      </c>
      <c r="BC83" s="382">
        <f t="shared" si="80"/>
        <v>0</v>
      </c>
      <c r="BD83" s="382">
        <f t="shared" si="80"/>
        <v>0</v>
      </c>
      <c r="BE83" s="382">
        <f t="shared" si="80"/>
        <v>0</v>
      </c>
      <c r="BF83" s="382">
        <f t="shared" si="80"/>
        <v>0</v>
      </c>
      <c r="BG83" s="382">
        <f t="shared" si="80"/>
        <v>0</v>
      </c>
      <c r="BH83" s="382">
        <f t="shared" si="80"/>
        <v>0</v>
      </c>
      <c r="BI83" s="382">
        <f t="shared" si="80"/>
        <v>0</v>
      </c>
      <c r="BJ83" s="382">
        <f t="shared" si="80"/>
        <v>0</v>
      </c>
      <c r="BK83" s="382">
        <f t="shared" si="80"/>
        <v>0</v>
      </c>
      <c r="BL83" s="382">
        <f t="shared" si="80"/>
        <v>0</v>
      </c>
      <c r="BM83" s="382">
        <f t="shared" si="80"/>
        <v>0</v>
      </c>
      <c r="BN83" s="382">
        <f t="shared" si="80"/>
        <v>0</v>
      </c>
      <c r="BO83" s="382">
        <f t="shared" si="80"/>
        <v>0</v>
      </c>
      <c r="BP83" s="382">
        <f t="shared" si="80"/>
        <v>0</v>
      </c>
      <c r="BQ83" s="382">
        <f t="shared" si="80"/>
        <v>0</v>
      </c>
      <c r="BR83" s="382">
        <f t="shared" si="80"/>
        <v>0</v>
      </c>
      <c r="BS83" s="382">
        <f t="shared" si="80"/>
        <v>0</v>
      </c>
      <c r="BT83" s="382">
        <f t="shared" si="80"/>
        <v>0</v>
      </c>
      <c r="BU83" s="382">
        <f t="shared" si="80"/>
        <v>0</v>
      </c>
      <c r="BV83" s="382">
        <f t="shared" si="80"/>
        <v>0</v>
      </c>
      <c r="BW83" s="382">
        <f t="shared" si="80"/>
        <v>0</v>
      </c>
      <c r="BX83" s="382">
        <f t="shared" si="80"/>
        <v>0</v>
      </c>
      <c r="BY83" s="382">
        <f t="shared" si="80"/>
        <v>0</v>
      </c>
      <c r="BZ83" s="382">
        <f t="shared" si="80"/>
        <v>0</v>
      </c>
      <c r="CA83" s="382">
        <f t="shared" si="80"/>
        <v>0</v>
      </c>
      <c r="CB83" s="382">
        <f t="shared" si="80"/>
        <v>0</v>
      </c>
      <c r="CC83" s="382">
        <f t="shared" si="80"/>
        <v>0</v>
      </c>
      <c r="CD83" s="382">
        <f t="shared" si="80"/>
        <v>0</v>
      </c>
      <c r="CE83" s="382">
        <f t="shared" si="80"/>
        <v>0</v>
      </c>
      <c r="CF83" s="382">
        <f t="shared" si="80"/>
        <v>0</v>
      </c>
      <c r="CG83" s="382">
        <f t="shared" si="80"/>
        <v>0</v>
      </c>
      <c r="CH83" s="382">
        <f t="shared" si="80"/>
        <v>0</v>
      </c>
      <c r="CI83" s="382">
        <f t="shared" si="80"/>
        <v>0</v>
      </c>
      <c r="CJ83" s="382">
        <f t="shared" si="80"/>
        <v>0</v>
      </c>
      <c r="CK83" s="382">
        <f t="shared" si="80"/>
        <v>0</v>
      </c>
      <c r="CL83" s="382">
        <f t="shared" si="80"/>
        <v>0</v>
      </c>
      <c r="CM83" s="382">
        <f t="shared" si="80"/>
        <v>0</v>
      </c>
      <c r="CN83" s="382">
        <f t="shared" si="80"/>
        <v>0</v>
      </c>
      <c r="CO83" s="382">
        <f t="shared" si="80"/>
        <v>0</v>
      </c>
      <c r="CP83" s="382">
        <f t="shared" si="80"/>
        <v>0</v>
      </c>
      <c r="CQ83" s="382">
        <f t="shared" si="80"/>
        <v>0</v>
      </c>
      <c r="CR83" s="382">
        <f t="shared" si="80"/>
        <v>0</v>
      </c>
      <c r="CS83" s="382">
        <f t="shared" ref="CS83:FD83" si="81">IF(OR(CS59=0,CS71&gt;0),0,MIN(CR83+1,$I71*12))</f>
        <v>0</v>
      </c>
      <c r="CT83" s="382">
        <f t="shared" si="81"/>
        <v>0</v>
      </c>
      <c r="CU83" s="382">
        <f t="shared" si="81"/>
        <v>0</v>
      </c>
      <c r="CV83" s="382">
        <f t="shared" si="81"/>
        <v>0</v>
      </c>
      <c r="CW83" s="382">
        <f t="shared" si="81"/>
        <v>0</v>
      </c>
      <c r="CX83" s="382">
        <f t="shared" si="81"/>
        <v>0</v>
      </c>
      <c r="CY83" s="382">
        <f t="shared" si="81"/>
        <v>0</v>
      </c>
      <c r="CZ83" s="382">
        <f t="shared" si="81"/>
        <v>0</v>
      </c>
      <c r="DA83" s="382">
        <f t="shared" si="81"/>
        <v>0</v>
      </c>
      <c r="DB83" s="382">
        <f t="shared" si="81"/>
        <v>0</v>
      </c>
      <c r="DC83" s="382">
        <f t="shared" si="81"/>
        <v>0</v>
      </c>
      <c r="DD83" s="382">
        <f t="shared" si="81"/>
        <v>0</v>
      </c>
      <c r="DE83" s="382">
        <f t="shared" si="81"/>
        <v>0</v>
      </c>
      <c r="DF83" s="382">
        <f t="shared" si="81"/>
        <v>0</v>
      </c>
      <c r="DG83" s="382">
        <f t="shared" si="81"/>
        <v>0</v>
      </c>
      <c r="DH83" s="382">
        <f t="shared" si="81"/>
        <v>0</v>
      </c>
      <c r="DI83" s="382">
        <f t="shared" si="81"/>
        <v>0</v>
      </c>
      <c r="DJ83" s="382">
        <f t="shared" si="81"/>
        <v>0</v>
      </c>
      <c r="DK83" s="382">
        <f t="shared" si="81"/>
        <v>0</v>
      </c>
      <c r="DL83" s="382">
        <f t="shared" si="81"/>
        <v>0</v>
      </c>
      <c r="DM83" s="382">
        <f t="shared" si="81"/>
        <v>0</v>
      </c>
      <c r="DN83" s="382">
        <f t="shared" si="81"/>
        <v>0</v>
      </c>
      <c r="DO83" s="382">
        <f t="shared" si="81"/>
        <v>0</v>
      </c>
      <c r="DP83" s="382">
        <f t="shared" si="81"/>
        <v>0</v>
      </c>
      <c r="DQ83" s="382">
        <f t="shared" si="81"/>
        <v>0</v>
      </c>
      <c r="DR83" s="382">
        <f t="shared" si="81"/>
        <v>0</v>
      </c>
      <c r="DS83" s="382">
        <f t="shared" si="81"/>
        <v>0</v>
      </c>
      <c r="DT83" s="382">
        <f t="shared" si="81"/>
        <v>0</v>
      </c>
      <c r="DU83" s="382">
        <f t="shared" si="81"/>
        <v>0</v>
      </c>
      <c r="DV83" s="382">
        <f t="shared" si="81"/>
        <v>0</v>
      </c>
      <c r="DW83" s="382">
        <f t="shared" si="81"/>
        <v>0</v>
      </c>
      <c r="DX83" s="382">
        <f t="shared" si="81"/>
        <v>0</v>
      </c>
      <c r="DY83" s="382">
        <f t="shared" si="81"/>
        <v>0</v>
      </c>
      <c r="DZ83" s="382">
        <f t="shared" si="81"/>
        <v>0</v>
      </c>
      <c r="EA83" s="382">
        <f t="shared" si="81"/>
        <v>0</v>
      </c>
      <c r="EB83" s="382">
        <f t="shared" si="81"/>
        <v>0</v>
      </c>
      <c r="EC83" s="382">
        <f t="shared" si="81"/>
        <v>0</v>
      </c>
      <c r="ED83" s="382">
        <f t="shared" si="81"/>
        <v>0</v>
      </c>
      <c r="EE83" s="382">
        <f t="shared" si="81"/>
        <v>0</v>
      </c>
      <c r="EF83" s="382">
        <f t="shared" si="81"/>
        <v>0</v>
      </c>
      <c r="EG83" s="382">
        <f t="shared" si="81"/>
        <v>0</v>
      </c>
      <c r="EH83" s="382">
        <f t="shared" si="81"/>
        <v>0</v>
      </c>
      <c r="EI83" s="382">
        <f t="shared" si="81"/>
        <v>0</v>
      </c>
      <c r="EJ83" s="382">
        <f t="shared" si="81"/>
        <v>0</v>
      </c>
      <c r="EK83" s="382">
        <f t="shared" si="81"/>
        <v>0</v>
      </c>
      <c r="EL83" s="382">
        <f t="shared" si="81"/>
        <v>0</v>
      </c>
      <c r="EM83" s="382">
        <f t="shared" si="81"/>
        <v>0</v>
      </c>
      <c r="EN83" s="382">
        <f t="shared" si="81"/>
        <v>0</v>
      </c>
      <c r="EO83" s="382">
        <f t="shared" si="81"/>
        <v>0</v>
      </c>
      <c r="EP83" s="382">
        <f t="shared" si="81"/>
        <v>0</v>
      </c>
      <c r="EQ83" s="382">
        <f t="shared" si="81"/>
        <v>0</v>
      </c>
      <c r="ER83" s="382">
        <f t="shared" si="81"/>
        <v>0</v>
      </c>
      <c r="ES83" s="382">
        <f t="shared" si="81"/>
        <v>0</v>
      </c>
      <c r="ET83" s="382">
        <f t="shared" si="81"/>
        <v>0</v>
      </c>
      <c r="EU83" s="382">
        <f t="shared" si="81"/>
        <v>0</v>
      </c>
      <c r="EV83" s="382">
        <f t="shared" si="81"/>
        <v>0</v>
      </c>
      <c r="EW83" s="382">
        <f t="shared" si="81"/>
        <v>0</v>
      </c>
      <c r="EX83" s="382">
        <f t="shared" si="81"/>
        <v>0</v>
      </c>
      <c r="EY83" s="382">
        <f t="shared" si="81"/>
        <v>0</v>
      </c>
      <c r="EZ83" s="382">
        <f t="shared" si="81"/>
        <v>0</v>
      </c>
      <c r="FA83" s="382">
        <f t="shared" si="81"/>
        <v>0</v>
      </c>
      <c r="FB83" s="382">
        <f t="shared" si="81"/>
        <v>0</v>
      </c>
      <c r="FC83" s="382">
        <f t="shared" si="81"/>
        <v>0</v>
      </c>
      <c r="FD83" s="382">
        <f t="shared" si="81"/>
        <v>0</v>
      </c>
      <c r="FE83" s="382">
        <f t="shared" ref="FE83:HA83" si="82">IF(OR(FE59=0,FE71&gt;0),0,MIN(FD83+1,$I71*12))</f>
        <v>0</v>
      </c>
      <c r="FF83" s="382">
        <f t="shared" si="82"/>
        <v>0</v>
      </c>
      <c r="FG83" s="382">
        <f t="shared" si="82"/>
        <v>0</v>
      </c>
      <c r="FH83" s="382">
        <f t="shared" si="82"/>
        <v>0</v>
      </c>
      <c r="FI83" s="382">
        <f t="shared" si="82"/>
        <v>0</v>
      </c>
      <c r="FJ83" s="382">
        <f t="shared" si="82"/>
        <v>0</v>
      </c>
      <c r="FK83" s="382">
        <f t="shared" si="82"/>
        <v>0</v>
      </c>
      <c r="FL83" s="382">
        <f t="shared" si="82"/>
        <v>0</v>
      </c>
      <c r="FM83" s="382">
        <f t="shared" si="82"/>
        <v>0</v>
      </c>
      <c r="FN83" s="382">
        <f t="shared" si="82"/>
        <v>0</v>
      </c>
      <c r="FO83" s="382">
        <f t="shared" si="82"/>
        <v>0</v>
      </c>
      <c r="FP83" s="382">
        <f t="shared" si="82"/>
        <v>0</v>
      </c>
      <c r="FQ83" s="382">
        <f t="shared" si="82"/>
        <v>0</v>
      </c>
      <c r="FR83" s="382">
        <f t="shared" si="82"/>
        <v>0</v>
      </c>
      <c r="FS83" s="382">
        <f t="shared" si="82"/>
        <v>0</v>
      </c>
      <c r="FT83" s="382">
        <f t="shared" si="82"/>
        <v>0</v>
      </c>
      <c r="FU83" s="382">
        <f t="shared" si="82"/>
        <v>0</v>
      </c>
      <c r="FV83" s="382">
        <f t="shared" si="82"/>
        <v>0</v>
      </c>
      <c r="FW83" s="382">
        <f t="shared" si="82"/>
        <v>0</v>
      </c>
      <c r="FX83" s="382">
        <f t="shared" si="82"/>
        <v>0</v>
      </c>
      <c r="FY83" s="382">
        <f t="shared" si="82"/>
        <v>0</v>
      </c>
      <c r="FZ83" s="382">
        <f t="shared" si="82"/>
        <v>0</v>
      </c>
      <c r="GA83" s="382">
        <f t="shared" si="82"/>
        <v>0</v>
      </c>
      <c r="GB83" s="382">
        <f t="shared" si="82"/>
        <v>0</v>
      </c>
      <c r="GC83" s="382">
        <f t="shared" si="82"/>
        <v>0</v>
      </c>
      <c r="GD83" s="382">
        <f t="shared" si="82"/>
        <v>0</v>
      </c>
      <c r="GE83" s="382">
        <f t="shared" si="82"/>
        <v>0</v>
      </c>
      <c r="GF83" s="382">
        <f t="shared" si="82"/>
        <v>0</v>
      </c>
      <c r="GG83" s="382">
        <f t="shared" si="82"/>
        <v>0</v>
      </c>
      <c r="GH83" s="382">
        <f t="shared" si="82"/>
        <v>0</v>
      </c>
      <c r="GI83" s="382">
        <f t="shared" si="82"/>
        <v>0</v>
      </c>
      <c r="GJ83" s="382">
        <f t="shared" si="82"/>
        <v>0</v>
      </c>
      <c r="GK83" s="382">
        <f t="shared" si="82"/>
        <v>0</v>
      </c>
      <c r="GL83" s="382">
        <f t="shared" si="82"/>
        <v>0</v>
      </c>
      <c r="GM83" s="382">
        <f t="shared" si="82"/>
        <v>0</v>
      </c>
      <c r="GN83" s="382">
        <f t="shared" si="82"/>
        <v>0</v>
      </c>
      <c r="GO83" s="382">
        <f t="shared" si="82"/>
        <v>0</v>
      </c>
      <c r="GP83" s="382">
        <f t="shared" si="82"/>
        <v>0</v>
      </c>
      <c r="GQ83" s="382">
        <f t="shared" si="82"/>
        <v>0</v>
      </c>
      <c r="GR83" s="382">
        <f t="shared" si="82"/>
        <v>0</v>
      </c>
      <c r="GS83" s="382">
        <f t="shared" si="82"/>
        <v>0</v>
      </c>
      <c r="GT83" s="382">
        <f t="shared" si="82"/>
        <v>0</v>
      </c>
      <c r="GU83" s="382">
        <f t="shared" si="82"/>
        <v>0</v>
      </c>
      <c r="GV83" s="382">
        <f t="shared" si="82"/>
        <v>0</v>
      </c>
      <c r="GW83" s="382">
        <f t="shared" si="82"/>
        <v>0</v>
      </c>
      <c r="GX83" s="382">
        <f t="shared" si="82"/>
        <v>0</v>
      </c>
      <c r="GY83" s="382">
        <f t="shared" si="82"/>
        <v>0</v>
      </c>
      <c r="GZ83" s="382">
        <f t="shared" si="82"/>
        <v>0</v>
      </c>
      <c r="HA83" s="382">
        <f t="shared" si="82"/>
        <v>0</v>
      </c>
    </row>
    <row r="84" spans="3:209" x14ac:dyDescent="0.2">
      <c r="C84" s="262">
        <f>C83+1</f>
        <v>2</v>
      </c>
      <c r="D84" s="21" t="str">
        <v>PayGo TIF Loan</v>
      </c>
      <c r="F84" s="307">
        <f t="shared" ref="F84:L84" si="83">IF($D72=0,"",_xlfn.XLOOKUP($D72,$D$17:$D$31,F$17:F$31))</f>
        <v>0</v>
      </c>
      <c r="G84" s="662" t="str">
        <f t="shared" ref="G84:G92" si="84">IFERROR(F84/SUM($F$83:$F$92),"")</f>
        <v/>
      </c>
      <c r="H84" s="291">
        <f t="shared" si="83"/>
        <v>0</v>
      </c>
      <c r="I84" s="294">
        <f t="shared" si="83"/>
        <v>0</v>
      </c>
      <c r="J84" s="665" t="str">
        <f t="shared" ref="J84" si="85">IF($D72=0,"",_xlfn.XLOOKUP($D72,$D$17:$D$31,J$17:J$31))</f>
        <v/>
      </c>
      <c r="K84" s="294" t="str">
        <f t="shared" ref="K84:K92" si="86">IF($D72=0,"",IF(L72="YES",I72*12,_xlfn.XLOOKUP($D72,$D$17:$D$31,K$17:K$31)))</f>
        <v/>
      </c>
      <c r="L84" s="275" t="str">
        <f t="shared" si="83"/>
        <v/>
      </c>
      <c r="N84" s="19" cm="1">
        <f t="array" ref="N84">IFERROR(SUMPRODUCT(($AD84:$HA84&gt;0)*($AD$12:$HA$12=N$12)),0)</f>
        <v>0</v>
      </c>
      <c r="O84" s="19" cm="1">
        <f t="array" ref="O84">IFERROR(SUMPRODUCT(($AD84:$HA84&gt;0)*($AD$12:$HA$12=O$12)),0)</f>
        <v>0</v>
      </c>
      <c r="P84" s="19" cm="1">
        <f t="array" ref="P84">IFERROR(SUMPRODUCT(($AD84:$HA84&gt;0)*($AD$12:$HA$12=P$12)),0)</f>
        <v>0</v>
      </c>
      <c r="Q84" s="19" cm="1">
        <f t="array" ref="Q84">IFERROR(SUMPRODUCT(($AD84:$HA84&gt;0)*($AD$12:$HA$12=Q$12)),0)</f>
        <v>0</v>
      </c>
      <c r="R84" s="19" cm="1">
        <f t="array" ref="R84">IFERROR(SUMPRODUCT(($AD84:$HA84&gt;0)*($AD$12:$HA$12=R$12)),0)</f>
        <v>0</v>
      </c>
      <c r="S84" s="19" cm="1">
        <f t="array" ref="S84">IFERROR(SUMPRODUCT(($AD84:$HA84&gt;0)*($AD$12:$HA$12=S$12)),0)</f>
        <v>0</v>
      </c>
      <c r="T84" s="19" cm="1">
        <f t="array" ref="T84">IFERROR(SUMPRODUCT(($AD84:$HA84&gt;0)*($AD$12:$HA$12=T$12)),0)</f>
        <v>0</v>
      </c>
      <c r="U84" s="19" cm="1">
        <f t="array" ref="U84">IFERROR(SUMPRODUCT(($AD84:$HA84&gt;0)*($AD$12:$HA$12=U$12)),0)</f>
        <v>0</v>
      </c>
      <c r="V84" s="19" cm="1">
        <f t="array" ref="V84">IFERROR(SUMPRODUCT(($AD84:$HA84&gt;0)*($AD$12:$HA$12=V$12)),0)</f>
        <v>0</v>
      </c>
      <c r="W84" s="19" cm="1">
        <f t="array" ref="W84">IFERROR(SUMPRODUCT(($AD84:$HA84&gt;0)*($AD$12:$HA$12=W$12)),0)</f>
        <v>0</v>
      </c>
      <c r="X84" s="19" cm="1">
        <f t="array" ref="X84">IFERROR(SUMPRODUCT(($AD84:$HA84&gt;0)*($AD$12:$HA$12=X$12)),0)</f>
        <v>0</v>
      </c>
      <c r="Y84" s="19" cm="1">
        <f t="array" ref="Y84">IFERROR(SUMPRODUCT(($AD84:$HA84&gt;0)*($AD$12:$HA$12=Y$12)),0)</f>
        <v>0</v>
      </c>
      <c r="Z84" s="19" cm="1">
        <f t="array" ref="Z84">IFERROR(SUMPRODUCT(($AD84:$HA84&gt;0)*($AD$12:$HA$12=Z$12)),0)</f>
        <v>0</v>
      </c>
      <c r="AA84" s="19" cm="1">
        <f t="array" ref="AA84">IFERROR(SUMPRODUCT(($AD84:$HA84&gt;0)*($AD$12:$HA$12=AA$12)),0)</f>
        <v>0</v>
      </c>
      <c r="AB84" s="19" cm="1">
        <f t="array" ref="AB84">IFERROR(SUMPRODUCT(($AD84:$HA84&gt;0)*($AD$12:$HA$12=AB$12)),0)</f>
        <v>0</v>
      </c>
      <c r="AD84" s="383">
        <f>IF(OR(AD60=0,AD72&gt;0),0,MIN(IF(AC84=$I72*12,0,AC84+1),$I72*12))</f>
        <v>0</v>
      </c>
      <c r="AE84" s="383">
        <f>IF(OR(AE60=0,AE72&gt;0),0,MIN(AD84+1,$I72*12))</f>
        <v>0</v>
      </c>
      <c r="AF84" s="383">
        <f>IF(OR(AF60=0,AF72&gt;0),0,MIN(AE84+1,$I72*12))</f>
        <v>0</v>
      </c>
      <c r="AG84" s="383">
        <f t="shared" ref="AG84:CR84" si="87">IF(OR(AG60=0,AG72&gt;0),0,MIN(AF84+1,$I72*12))</f>
        <v>0</v>
      </c>
      <c r="AH84" s="383">
        <f t="shared" si="87"/>
        <v>0</v>
      </c>
      <c r="AI84" s="383">
        <f t="shared" si="87"/>
        <v>0</v>
      </c>
      <c r="AJ84" s="383">
        <f t="shared" si="87"/>
        <v>0</v>
      </c>
      <c r="AK84" s="383">
        <f t="shared" si="87"/>
        <v>0</v>
      </c>
      <c r="AL84" s="383">
        <f t="shared" si="87"/>
        <v>0</v>
      </c>
      <c r="AM84" s="383">
        <f t="shared" si="87"/>
        <v>0</v>
      </c>
      <c r="AN84" s="383">
        <f t="shared" si="87"/>
        <v>0</v>
      </c>
      <c r="AO84" s="383">
        <f t="shared" si="87"/>
        <v>0</v>
      </c>
      <c r="AP84" s="383">
        <f t="shared" si="87"/>
        <v>0</v>
      </c>
      <c r="AQ84" s="383">
        <f t="shared" si="87"/>
        <v>0</v>
      </c>
      <c r="AR84" s="383">
        <f t="shared" si="87"/>
        <v>0</v>
      </c>
      <c r="AS84" s="383">
        <f t="shared" si="87"/>
        <v>0</v>
      </c>
      <c r="AT84" s="383">
        <f t="shared" si="87"/>
        <v>0</v>
      </c>
      <c r="AU84" s="383">
        <f t="shared" si="87"/>
        <v>0</v>
      </c>
      <c r="AV84" s="383">
        <f t="shared" si="87"/>
        <v>0</v>
      </c>
      <c r="AW84" s="383">
        <f t="shared" si="87"/>
        <v>0</v>
      </c>
      <c r="AX84" s="383">
        <f t="shared" si="87"/>
        <v>0</v>
      </c>
      <c r="AY84" s="383">
        <f t="shared" si="87"/>
        <v>0</v>
      </c>
      <c r="AZ84" s="383">
        <f t="shared" si="87"/>
        <v>0</v>
      </c>
      <c r="BA84" s="383">
        <f t="shared" si="87"/>
        <v>0</v>
      </c>
      <c r="BB84" s="383">
        <f t="shared" si="87"/>
        <v>0</v>
      </c>
      <c r="BC84" s="383">
        <f t="shared" si="87"/>
        <v>0</v>
      </c>
      <c r="BD84" s="383">
        <f t="shared" si="87"/>
        <v>0</v>
      </c>
      <c r="BE84" s="383">
        <f t="shared" si="87"/>
        <v>0</v>
      </c>
      <c r="BF84" s="383">
        <f t="shared" si="87"/>
        <v>0</v>
      </c>
      <c r="BG84" s="383">
        <f t="shared" si="87"/>
        <v>0</v>
      </c>
      <c r="BH84" s="383">
        <f t="shared" si="87"/>
        <v>0</v>
      </c>
      <c r="BI84" s="383">
        <f t="shared" si="87"/>
        <v>0</v>
      </c>
      <c r="BJ84" s="383">
        <f t="shared" si="87"/>
        <v>0</v>
      </c>
      <c r="BK84" s="383">
        <f t="shared" si="87"/>
        <v>0</v>
      </c>
      <c r="BL84" s="383">
        <f t="shared" si="87"/>
        <v>0</v>
      </c>
      <c r="BM84" s="383">
        <f t="shared" si="87"/>
        <v>0</v>
      </c>
      <c r="BN84" s="383">
        <f t="shared" si="87"/>
        <v>0</v>
      </c>
      <c r="BO84" s="383">
        <f t="shared" si="87"/>
        <v>0</v>
      </c>
      <c r="BP84" s="383">
        <f t="shared" si="87"/>
        <v>0</v>
      </c>
      <c r="BQ84" s="383">
        <f t="shared" si="87"/>
        <v>0</v>
      </c>
      <c r="BR84" s="383">
        <f t="shared" si="87"/>
        <v>0</v>
      </c>
      <c r="BS84" s="383">
        <f t="shared" si="87"/>
        <v>0</v>
      </c>
      <c r="BT84" s="383">
        <f t="shared" si="87"/>
        <v>0</v>
      </c>
      <c r="BU84" s="383">
        <f t="shared" si="87"/>
        <v>0</v>
      </c>
      <c r="BV84" s="383">
        <f t="shared" si="87"/>
        <v>0</v>
      </c>
      <c r="BW84" s="383">
        <f t="shared" si="87"/>
        <v>0</v>
      </c>
      <c r="BX84" s="383">
        <f t="shared" si="87"/>
        <v>0</v>
      </c>
      <c r="BY84" s="383">
        <f t="shared" si="87"/>
        <v>0</v>
      </c>
      <c r="BZ84" s="383">
        <f t="shared" si="87"/>
        <v>0</v>
      </c>
      <c r="CA84" s="383">
        <f t="shared" si="87"/>
        <v>0</v>
      </c>
      <c r="CB84" s="383">
        <f t="shared" si="87"/>
        <v>0</v>
      </c>
      <c r="CC84" s="383">
        <f t="shared" si="87"/>
        <v>0</v>
      </c>
      <c r="CD84" s="383">
        <f t="shared" si="87"/>
        <v>0</v>
      </c>
      <c r="CE84" s="383">
        <f t="shared" si="87"/>
        <v>0</v>
      </c>
      <c r="CF84" s="383">
        <f t="shared" si="87"/>
        <v>0</v>
      </c>
      <c r="CG84" s="383">
        <f t="shared" si="87"/>
        <v>0</v>
      </c>
      <c r="CH84" s="383">
        <f t="shared" si="87"/>
        <v>0</v>
      </c>
      <c r="CI84" s="383">
        <f t="shared" si="87"/>
        <v>0</v>
      </c>
      <c r="CJ84" s="383">
        <f t="shared" si="87"/>
        <v>0</v>
      </c>
      <c r="CK84" s="383">
        <f t="shared" si="87"/>
        <v>0</v>
      </c>
      <c r="CL84" s="383">
        <f t="shared" si="87"/>
        <v>0</v>
      </c>
      <c r="CM84" s="383">
        <f t="shared" si="87"/>
        <v>0</v>
      </c>
      <c r="CN84" s="383">
        <f t="shared" si="87"/>
        <v>0</v>
      </c>
      <c r="CO84" s="383">
        <f t="shared" si="87"/>
        <v>0</v>
      </c>
      <c r="CP84" s="383">
        <f t="shared" si="87"/>
        <v>0</v>
      </c>
      <c r="CQ84" s="383">
        <f t="shared" si="87"/>
        <v>0</v>
      </c>
      <c r="CR84" s="383">
        <f t="shared" si="87"/>
        <v>0</v>
      </c>
      <c r="CS84" s="383">
        <f t="shared" ref="CS84:FD84" si="88">IF(OR(CS60=0,CS72&gt;0),0,MIN(CR84+1,$I72*12))</f>
        <v>0</v>
      </c>
      <c r="CT84" s="383">
        <f t="shared" si="88"/>
        <v>0</v>
      </c>
      <c r="CU84" s="383">
        <f t="shared" si="88"/>
        <v>0</v>
      </c>
      <c r="CV84" s="383">
        <f t="shared" si="88"/>
        <v>0</v>
      </c>
      <c r="CW84" s="383">
        <f t="shared" si="88"/>
        <v>0</v>
      </c>
      <c r="CX84" s="383">
        <f t="shared" si="88"/>
        <v>0</v>
      </c>
      <c r="CY84" s="383">
        <f t="shared" si="88"/>
        <v>0</v>
      </c>
      <c r="CZ84" s="383">
        <f t="shared" si="88"/>
        <v>0</v>
      </c>
      <c r="DA84" s="383">
        <f t="shared" si="88"/>
        <v>0</v>
      </c>
      <c r="DB84" s="383">
        <f t="shared" si="88"/>
        <v>0</v>
      </c>
      <c r="DC84" s="383">
        <f t="shared" si="88"/>
        <v>0</v>
      </c>
      <c r="DD84" s="383">
        <f t="shared" si="88"/>
        <v>0</v>
      </c>
      <c r="DE84" s="383">
        <f t="shared" si="88"/>
        <v>0</v>
      </c>
      <c r="DF84" s="383">
        <f t="shared" si="88"/>
        <v>0</v>
      </c>
      <c r="DG84" s="383">
        <f t="shared" si="88"/>
        <v>0</v>
      </c>
      <c r="DH84" s="383">
        <f t="shared" si="88"/>
        <v>0</v>
      </c>
      <c r="DI84" s="383">
        <f t="shared" si="88"/>
        <v>0</v>
      </c>
      <c r="DJ84" s="383">
        <f t="shared" si="88"/>
        <v>0</v>
      </c>
      <c r="DK84" s="383">
        <f t="shared" si="88"/>
        <v>0</v>
      </c>
      <c r="DL84" s="383">
        <f t="shared" si="88"/>
        <v>0</v>
      </c>
      <c r="DM84" s="383">
        <f t="shared" si="88"/>
        <v>0</v>
      </c>
      <c r="DN84" s="383">
        <f t="shared" si="88"/>
        <v>0</v>
      </c>
      <c r="DO84" s="383">
        <f t="shared" si="88"/>
        <v>0</v>
      </c>
      <c r="DP84" s="383">
        <f t="shared" si="88"/>
        <v>0</v>
      </c>
      <c r="DQ84" s="383">
        <f t="shared" si="88"/>
        <v>0</v>
      </c>
      <c r="DR84" s="383">
        <f t="shared" si="88"/>
        <v>0</v>
      </c>
      <c r="DS84" s="383">
        <f t="shared" si="88"/>
        <v>0</v>
      </c>
      <c r="DT84" s="383">
        <f t="shared" si="88"/>
        <v>0</v>
      </c>
      <c r="DU84" s="383">
        <f t="shared" si="88"/>
        <v>0</v>
      </c>
      <c r="DV84" s="383">
        <f t="shared" si="88"/>
        <v>0</v>
      </c>
      <c r="DW84" s="383">
        <f t="shared" si="88"/>
        <v>0</v>
      </c>
      <c r="DX84" s="383">
        <f t="shared" si="88"/>
        <v>0</v>
      </c>
      <c r="DY84" s="383">
        <f t="shared" si="88"/>
        <v>0</v>
      </c>
      <c r="DZ84" s="383">
        <f t="shared" si="88"/>
        <v>0</v>
      </c>
      <c r="EA84" s="383">
        <f t="shared" si="88"/>
        <v>0</v>
      </c>
      <c r="EB84" s="383">
        <f t="shared" si="88"/>
        <v>0</v>
      </c>
      <c r="EC84" s="383">
        <f t="shared" si="88"/>
        <v>0</v>
      </c>
      <c r="ED84" s="383">
        <f t="shared" si="88"/>
        <v>0</v>
      </c>
      <c r="EE84" s="383">
        <f t="shared" si="88"/>
        <v>0</v>
      </c>
      <c r="EF84" s="383">
        <f t="shared" si="88"/>
        <v>0</v>
      </c>
      <c r="EG84" s="383">
        <f t="shared" si="88"/>
        <v>0</v>
      </c>
      <c r="EH84" s="383">
        <f t="shared" si="88"/>
        <v>0</v>
      </c>
      <c r="EI84" s="383">
        <f t="shared" si="88"/>
        <v>0</v>
      </c>
      <c r="EJ84" s="383">
        <f t="shared" si="88"/>
        <v>0</v>
      </c>
      <c r="EK84" s="383">
        <f t="shared" si="88"/>
        <v>0</v>
      </c>
      <c r="EL84" s="383">
        <f t="shared" si="88"/>
        <v>0</v>
      </c>
      <c r="EM84" s="383">
        <f t="shared" si="88"/>
        <v>0</v>
      </c>
      <c r="EN84" s="383">
        <f t="shared" si="88"/>
        <v>0</v>
      </c>
      <c r="EO84" s="383">
        <f t="shared" si="88"/>
        <v>0</v>
      </c>
      <c r="EP84" s="383">
        <f t="shared" si="88"/>
        <v>0</v>
      </c>
      <c r="EQ84" s="383">
        <f t="shared" si="88"/>
        <v>0</v>
      </c>
      <c r="ER84" s="383">
        <f t="shared" si="88"/>
        <v>0</v>
      </c>
      <c r="ES84" s="383">
        <f t="shared" si="88"/>
        <v>0</v>
      </c>
      <c r="ET84" s="383">
        <f t="shared" si="88"/>
        <v>0</v>
      </c>
      <c r="EU84" s="383">
        <f t="shared" si="88"/>
        <v>0</v>
      </c>
      <c r="EV84" s="383">
        <f t="shared" si="88"/>
        <v>0</v>
      </c>
      <c r="EW84" s="383">
        <f t="shared" si="88"/>
        <v>0</v>
      </c>
      <c r="EX84" s="383">
        <f t="shared" si="88"/>
        <v>0</v>
      </c>
      <c r="EY84" s="383">
        <f t="shared" si="88"/>
        <v>0</v>
      </c>
      <c r="EZ84" s="383">
        <f t="shared" si="88"/>
        <v>0</v>
      </c>
      <c r="FA84" s="383">
        <f t="shared" si="88"/>
        <v>0</v>
      </c>
      <c r="FB84" s="383">
        <f t="shared" si="88"/>
        <v>0</v>
      </c>
      <c r="FC84" s="383">
        <f t="shared" si="88"/>
        <v>0</v>
      </c>
      <c r="FD84" s="383">
        <f t="shared" si="88"/>
        <v>0</v>
      </c>
      <c r="FE84" s="383">
        <f t="shared" ref="FE84:HA84" si="89">IF(OR(FE60=0,FE72&gt;0),0,MIN(FD84+1,$I72*12))</f>
        <v>0</v>
      </c>
      <c r="FF84" s="383">
        <f t="shared" si="89"/>
        <v>0</v>
      </c>
      <c r="FG84" s="383">
        <f t="shared" si="89"/>
        <v>0</v>
      </c>
      <c r="FH84" s="383">
        <f t="shared" si="89"/>
        <v>0</v>
      </c>
      <c r="FI84" s="383">
        <f t="shared" si="89"/>
        <v>0</v>
      </c>
      <c r="FJ84" s="383">
        <f t="shared" si="89"/>
        <v>0</v>
      </c>
      <c r="FK84" s="383">
        <f t="shared" si="89"/>
        <v>0</v>
      </c>
      <c r="FL84" s="383">
        <f t="shared" si="89"/>
        <v>0</v>
      </c>
      <c r="FM84" s="383">
        <f t="shared" si="89"/>
        <v>0</v>
      </c>
      <c r="FN84" s="383">
        <f t="shared" si="89"/>
        <v>0</v>
      </c>
      <c r="FO84" s="383">
        <f t="shared" si="89"/>
        <v>0</v>
      </c>
      <c r="FP84" s="383">
        <f t="shared" si="89"/>
        <v>0</v>
      </c>
      <c r="FQ84" s="383">
        <f t="shared" si="89"/>
        <v>0</v>
      </c>
      <c r="FR84" s="383">
        <f t="shared" si="89"/>
        <v>0</v>
      </c>
      <c r="FS84" s="383">
        <f t="shared" si="89"/>
        <v>0</v>
      </c>
      <c r="FT84" s="383">
        <f t="shared" si="89"/>
        <v>0</v>
      </c>
      <c r="FU84" s="383">
        <f t="shared" si="89"/>
        <v>0</v>
      </c>
      <c r="FV84" s="383">
        <f t="shared" si="89"/>
        <v>0</v>
      </c>
      <c r="FW84" s="383">
        <f t="shared" si="89"/>
        <v>0</v>
      </c>
      <c r="FX84" s="383">
        <f t="shared" si="89"/>
        <v>0</v>
      </c>
      <c r="FY84" s="383">
        <f t="shared" si="89"/>
        <v>0</v>
      </c>
      <c r="FZ84" s="383">
        <f t="shared" si="89"/>
        <v>0</v>
      </c>
      <c r="GA84" s="383">
        <f t="shared" si="89"/>
        <v>0</v>
      </c>
      <c r="GB84" s="383">
        <f t="shared" si="89"/>
        <v>0</v>
      </c>
      <c r="GC84" s="383">
        <f t="shared" si="89"/>
        <v>0</v>
      </c>
      <c r="GD84" s="383">
        <f t="shared" si="89"/>
        <v>0</v>
      </c>
      <c r="GE84" s="383">
        <f t="shared" si="89"/>
        <v>0</v>
      </c>
      <c r="GF84" s="383">
        <f t="shared" si="89"/>
        <v>0</v>
      </c>
      <c r="GG84" s="383">
        <f t="shared" si="89"/>
        <v>0</v>
      </c>
      <c r="GH84" s="383">
        <f t="shared" si="89"/>
        <v>0</v>
      </c>
      <c r="GI84" s="383">
        <f t="shared" si="89"/>
        <v>0</v>
      </c>
      <c r="GJ84" s="383">
        <f t="shared" si="89"/>
        <v>0</v>
      </c>
      <c r="GK84" s="383">
        <f t="shared" si="89"/>
        <v>0</v>
      </c>
      <c r="GL84" s="383">
        <f t="shared" si="89"/>
        <v>0</v>
      </c>
      <c r="GM84" s="383">
        <f t="shared" si="89"/>
        <v>0</v>
      </c>
      <c r="GN84" s="383">
        <f t="shared" si="89"/>
        <v>0</v>
      </c>
      <c r="GO84" s="383">
        <f t="shared" si="89"/>
        <v>0</v>
      </c>
      <c r="GP84" s="383">
        <f t="shared" si="89"/>
        <v>0</v>
      </c>
      <c r="GQ84" s="383">
        <f t="shared" si="89"/>
        <v>0</v>
      </c>
      <c r="GR84" s="383">
        <f t="shared" si="89"/>
        <v>0</v>
      </c>
      <c r="GS84" s="383">
        <f t="shared" si="89"/>
        <v>0</v>
      </c>
      <c r="GT84" s="383">
        <f t="shared" si="89"/>
        <v>0</v>
      </c>
      <c r="GU84" s="383">
        <f t="shared" si="89"/>
        <v>0</v>
      </c>
      <c r="GV84" s="383">
        <f t="shared" si="89"/>
        <v>0</v>
      </c>
      <c r="GW84" s="383">
        <f t="shared" si="89"/>
        <v>0</v>
      </c>
      <c r="GX84" s="383">
        <f t="shared" si="89"/>
        <v>0</v>
      </c>
      <c r="GY84" s="383">
        <f t="shared" si="89"/>
        <v>0</v>
      </c>
      <c r="GZ84" s="383">
        <f t="shared" si="89"/>
        <v>0</v>
      </c>
      <c r="HA84" s="383">
        <f t="shared" si="89"/>
        <v>0</v>
      </c>
    </row>
    <row r="85" spans="3:209" x14ac:dyDescent="0.2">
      <c r="C85" s="262">
        <f t="shared" ref="C85:C92" si="90">C84+1</f>
        <v>3</v>
      </c>
      <c r="D85" s="21" t="str">
        <v>ThriveED - RLF Loan</v>
      </c>
      <c r="F85" s="307">
        <f t="shared" ref="F85:L85" si="91">IF($D73=0,"",_xlfn.XLOOKUP($D73,$D$17:$D$31,F$17:F$31))</f>
        <v>0</v>
      </c>
      <c r="G85" s="662" t="str">
        <f t="shared" si="84"/>
        <v/>
      </c>
      <c r="H85" s="291">
        <f t="shared" si="91"/>
        <v>0</v>
      </c>
      <c r="I85" s="294">
        <f t="shared" si="91"/>
        <v>0</v>
      </c>
      <c r="J85" s="665" t="str">
        <f t="shared" ref="J85" si="92">IF($D73=0,"",_xlfn.XLOOKUP($D73,$D$17:$D$31,J$17:J$31))</f>
        <v/>
      </c>
      <c r="K85" s="294" t="str">
        <f t="shared" si="86"/>
        <v/>
      </c>
      <c r="L85" s="275" t="str">
        <f t="shared" si="91"/>
        <v/>
      </c>
      <c r="N85" s="19" cm="1">
        <f t="array" ref="N85">IFERROR(SUMPRODUCT(($AD85:$HA85&gt;0)*($AD$12:$HA$12=N$12)),0)</f>
        <v>0</v>
      </c>
      <c r="O85" s="19" cm="1">
        <f t="array" ref="O85">IFERROR(SUMPRODUCT(($AD85:$HA85&gt;0)*($AD$12:$HA$12=O$12)),0)</f>
        <v>0</v>
      </c>
      <c r="P85" s="19" cm="1">
        <f t="array" ref="P85">IFERROR(SUMPRODUCT(($AD85:$HA85&gt;0)*($AD$12:$HA$12=P$12)),0)</f>
        <v>0</v>
      </c>
      <c r="Q85" s="19" cm="1">
        <f t="array" ref="Q85">IFERROR(SUMPRODUCT(($AD85:$HA85&gt;0)*($AD$12:$HA$12=Q$12)),0)</f>
        <v>0</v>
      </c>
      <c r="R85" s="19" cm="1">
        <f t="array" ref="R85">IFERROR(SUMPRODUCT(($AD85:$HA85&gt;0)*($AD$12:$HA$12=R$12)),0)</f>
        <v>0</v>
      </c>
      <c r="S85" s="19" cm="1">
        <f t="array" ref="S85">IFERROR(SUMPRODUCT(($AD85:$HA85&gt;0)*($AD$12:$HA$12=S$12)),0)</f>
        <v>0</v>
      </c>
      <c r="T85" s="19" cm="1">
        <f t="array" ref="T85">IFERROR(SUMPRODUCT(($AD85:$HA85&gt;0)*($AD$12:$HA$12=T$12)),0)</f>
        <v>0</v>
      </c>
      <c r="U85" s="19" cm="1">
        <f t="array" ref="U85">IFERROR(SUMPRODUCT(($AD85:$HA85&gt;0)*($AD$12:$HA$12=U$12)),0)</f>
        <v>0</v>
      </c>
      <c r="V85" s="19" cm="1">
        <f t="array" ref="V85">IFERROR(SUMPRODUCT(($AD85:$HA85&gt;0)*($AD$12:$HA$12=V$12)),0)</f>
        <v>0</v>
      </c>
      <c r="W85" s="19" cm="1">
        <f t="array" ref="W85">IFERROR(SUMPRODUCT(($AD85:$HA85&gt;0)*($AD$12:$HA$12=W$12)),0)</f>
        <v>0</v>
      </c>
      <c r="X85" s="19" cm="1">
        <f t="array" ref="X85">IFERROR(SUMPRODUCT(($AD85:$HA85&gt;0)*($AD$12:$HA$12=X$12)),0)</f>
        <v>0</v>
      </c>
      <c r="Y85" s="19" cm="1">
        <f t="array" ref="Y85">IFERROR(SUMPRODUCT(($AD85:$HA85&gt;0)*($AD$12:$HA$12=Y$12)),0)</f>
        <v>0</v>
      </c>
      <c r="Z85" s="19" cm="1">
        <f t="array" ref="Z85">IFERROR(SUMPRODUCT(($AD85:$HA85&gt;0)*($AD$12:$HA$12=Z$12)),0)</f>
        <v>0</v>
      </c>
      <c r="AA85" s="19" cm="1">
        <f t="array" ref="AA85">IFERROR(SUMPRODUCT(($AD85:$HA85&gt;0)*($AD$12:$HA$12=AA$12)),0)</f>
        <v>0</v>
      </c>
      <c r="AB85" s="19" cm="1">
        <f t="array" ref="AB85">IFERROR(SUMPRODUCT(($AD85:$HA85&gt;0)*($AD$12:$HA$12=AB$12)),0)</f>
        <v>0</v>
      </c>
      <c r="AD85" s="383">
        <f t="shared" ref="AD85:AD92" si="93">IF(OR(AD61=0,AD73&gt;0),0,MIN(AC85+1,$I73*12))</f>
        <v>0</v>
      </c>
      <c r="AE85" s="383">
        <f t="shared" si="79"/>
        <v>0</v>
      </c>
      <c r="AF85" s="383">
        <f t="shared" si="79"/>
        <v>0</v>
      </c>
      <c r="AG85" s="383">
        <f t="shared" ref="AG85:CR85" si="94">IF(OR(AG61=0,AG73&gt;0),0,MIN(AF85+1,$I73*12))</f>
        <v>0</v>
      </c>
      <c r="AH85" s="383">
        <f t="shared" si="94"/>
        <v>0</v>
      </c>
      <c r="AI85" s="383">
        <f t="shared" si="94"/>
        <v>0</v>
      </c>
      <c r="AJ85" s="383">
        <f t="shared" si="94"/>
        <v>0</v>
      </c>
      <c r="AK85" s="383">
        <f t="shared" si="94"/>
        <v>0</v>
      </c>
      <c r="AL85" s="383">
        <f t="shared" si="94"/>
        <v>0</v>
      </c>
      <c r="AM85" s="383">
        <f t="shared" si="94"/>
        <v>0</v>
      </c>
      <c r="AN85" s="383">
        <f t="shared" si="94"/>
        <v>0</v>
      </c>
      <c r="AO85" s="383">
        <f t="shared" si="94"/>
        <v>0</v>
      </c>
      <c r="AP85" s="383">
        <f t="shared" si="94"/>
        <v>0</v>
      </c>
      <c r="AQ85" s="383">
        <f t="shared" si="94"/>
        <v>0</v>
      </c>
      <c r="AR85" s="383">
        <f t="shared" si="94"/>
        <v>0</v>
      </c>
      <c r="AS85" s="383">
        <f t="shared" si="94"/>
        <v>0</v>
      </c>
      <c r="AT85" s="383">
        <f t="shared" si="94"/>
        <v>0</v>
      </c>
      <c r="AU85" s="383">
        <f t="shared" si="94"/>
        <v>0</v>
      </c>
      <c r="AV85" s="383">
        <f t="shared" si="94"/>
        <v>0</v>
      </c>
      <c r="AW85" s="383">
        <f t="shared" si="94"/>
        <v>0</v>
      </c>
      <c r="AX85" s="383">
        <f t="shared" si="94"/>
        <v>0</v>
      </c>
      <c r="AY85" s="383">
        <f t="shared" si="94"/>
        <v>0</v>
      </c>
      <c r="AZ85" s="383">
        <f t="shared" si="94"/>
        <v>0</v>
      </c>
      <c r="BA85" s="383">
        <f t="shared" si="94"/>
        <v>0</v>
      </c>
      <c r="BB85" s="383">
        <f t="shared" si="94"/>
        <v>0</v>
      </c>
      <c r="BC85" s="383">
        <f t="shared" si="94"/>
        <v>0</v>
      </c>
      <c r="BD85" s="383">
        <f t="shared" si="94"/>
        <v>0</v>
      </c>
      <c r="BE85" s="383">
        <f t="shared" si="94"/>
        <v>0</v>
      </c>
      <c r="BF85" s="383">
        <f t="shared" si="94"/>
        <v>0</v>
      </c>
      <c r="BG85" s="383">
        <f t="shared" si="94"/>
        <v>0</v>
      </c>
      <c r="BH85" s="383">
        <f t="shared" si="94"/>
        <v>0</v>
      </c>
      <c r="BI85" s="383">
        <f t="shared" si="94"/>
        <v>0</v>
      </c>
      <c r="BJ85" s="383">
        <f t="shared" si="94"/>
        <v>0</v>
      </c>
      <c r="BK85" s="383">
        <f t="shared" si="94"/>
        <v>0</v>
      </c>
      <c r="BL85" s="383">
        <f t="shared" si="94"/>
        <v>0</v>
      </c>
      <c r="BM85" s="383">
        <f t="shared" si="94"/>
        <v>0</v>
      </c>
      <c r="BN85" s="383">
        <f t="shared" si="94"/>
        <v>0</v>
      </c>
      <c r="BO85" s="383">
        <f t="shared" si="94"/>
        <v>0</v>
      </c>
      <c r="BP85" s="383">
        <f t="shared" si="94"/>
        <v>0</v>
      </c>
      <c r="BQ85" s="383">
        <f t="shared" si="94"/>
        <v>0</v>
      </c>
      <c r="BR85" s="383">
        <f t="shared" si="94"/>
        <v>0</v>
      </c>
      <c r="BS85" s="383">
        <f t="shared" si="94"/>
        <v>0</v>
      </c>
      <c r="BT85" s="383">
        <f t="shared" si="94"/>
        <v>0</v>
      </c>
      <c r="BU85" s="383">
        <f t="shared" si="94"/>
        <v>0</v>
      </c>
      <c r="BV85" s="383">
        <f t="shared" si="94"/>
        <v>0</v>
      </c>
      <c r="BW85" s="383">
        <f t="shared" si="94"/>
        <v>0</v>
      </c>
      <c r="BX85" s="383">
        <f t="shared" si="94"/>
        <v>0</v>
      </c>
      <c r="BY85" s="383">
        <f t="shared" si="94"/>
        <v>0</v>
      </c>
      <c r="BZ85" s="383">
        <f t="shared" si="94"/>
        <v>0</v>
      </c>
      <c r="CA85" s="383">
        <f t="shared" si="94"/>
        <v>0</v>
      </c>
      <c r="CB85" s="383">
        <f t="shared" si="94"/>
        <v>0</v>
      </c>
      <c r="CC85" s="383">
        <f t="shared" si="94"/>
        <v>0</v>
      </c>
      <c r="CD85" s="383">
        <f t="shared" si="94"/>
        <v>0</v>
      </c>
      <c r="CE85" s="383">
        <f t="shared" si="94"/>
        <v>0</v>
      </c>
      <c r="CF85" s="383">
        <f t="shared" si="94"/>
        <v>0</v>
      </c>
      <c r="CG85" s="383">
        <f t="shared" si="94"/>
        <v>0</v>
      </c>
      <c r="CH85" s="383">
        <f t="shared" si="94"/>
        <v>0</v>
      </c>
      <c r="CI85" s="383">
        <f t="shared" si="94"/>
        <v>0</v>
      </c>
      <c r="CJ85" s="383">
        <f t="shared" si="94"/>
        <v>0</v>
      </c>
      <c r="CK85" s="383">
        <f t="shared" si="94"/>
        <v>0</v>
      </c>
      <c r="CL85" s="383">
        <f t="shared" si="94"/>
        <v>0</v>
      </c>
      <c r="CM85" s="383">
        <f t="shared" si="94"/>
        <v>0</v>
      </c>
      <c r="CN85" s="383">
        <f t="shared" si="94"/>
        <v>0</v>
      </c>
      <c r="CO85" s="383">
        <f t="shared" si="94"/>
        <v>0</v>
      </c>
      <c r="CP85" s="383">
        <f t="shared" si="94"/>
        <v>0</v>
      </c>
      <c r="CQ85" s="383">
        <f t="shared" si="94"/>
        <v>0</v>
      </c>
      <c r="CR85" s="383">
        <f t="shared" si="94"/>
        <v>0</v>
      </c>
      <c r="CS85" s="383">
        <f t="shared" ref="CS85:FD85" si="95">IF(OR(CS61=0,CS73&gt;0),0,MIN(CR85+1,$I73*12))</f>
        <v>0</v>
      </c>
      <c r="CT85" s="383">
        <f t="shared" si="95"/>
        <v>0</v>
      </c>
      <c r="CU85" s="383">
        <f t="shared" si="95"/>
        <v>0</v>
      </c>
      <c r="CV85" s="383">
        <f t="shared" si="95"/>
        <v>0</v>
      </c>
      <c r="CW85" s="383">
        <f t="shared" si="95"/>
        <v>0</v>
      </c>
      <c r="CX85" s="383">
        <f t="shared" si="95"/>
        <v>0</v>
      </c>
      <c r="CY85" s="383">
        <f t="shared" si="95"/>
        <v>0</v>
      </c>
      <c r="CZ85" s="383">
        <f t="shared" si="95"/>
        <v>0</v>
      </c>
      <c r="DA85" s="383">
        <f t="shared" si="95"/>
        <v>0</v>
      </c>
      <c r="DB85" s="383">
        <f t="shared" si="95"/>
        <v>0</v>
      </c>
      <c r="DC85" s="383">
        <f t="shared" si="95"/>
        <v>0</v>
      </c>
      <c r="DD85" s="383">
        <f t="shared" si="95"/>
        <v>0</v>
      </c>
      <c r="DE85" s="383">
        <f t="shared" si="95"/>
        <v>0</v>
      </c>
      <c r="DF85" s="383">
        <f t="shared" si="95"/>
        <v>0</v>
      </c>
      <c r="DG85" s="383">
        <f t="shared" si="95"/>
        <v>0</v>
      </c>
      <c r="DH85" s="383">
        <f t="shared" si="95"/>
        <v>0</v>
      </c>
      <c r="DI85" s="383">
        <f t="shared" si="95"/>
        <v>0</v>
      </c>
      <c r="DJ85" s="383">
        <f t="shared" si="95"/>
        <v>0</v>
      </c>
      <c r="DK85" s="383">
        <f t="shared" si="95"/>
        <v>0</v>
      </c>
      <c r="DL85" s="383">
        <f t="shared" si="95"/>
        <v>0</v>
      </c>
      <c r="DM85" s="383">
        <f t="shared" si="95"/>
        <v>0</v>
      </c>
      <c r="DN85" s="383">
        <f t="shared" si="95"/>
        <v>0</v>
      </c>
      <c r="DO85" s="383">
        <f t="shared" si="95"/>
        <v>0</v>
      </c>
      <c r="DP85" s="383">
        <f t="shared" si="95"/>
        <v>0</v>
      </c>
      <c r="DQ85" s="383">
        <f t="shared" si="95"/>
        <v>0</v>
      </c>
      <c r="DR85" s="383">
        <f t="shared" si="95"/>
        <v>0</v>
      </c>
      <c r="DS85" s="383">
        <f t="shared" si="95"/>
        <v>0</v>
      </c>
      <c r="DT85" s="383">
        <f t="shared" si="95"/>
        <v>0</v>
      </c>
      <c r="DU85" s="383">
        <f t="shared" si="95"/>
        <v>0</v>
      </c>
      <c r="DV85" s="383">
        <f t="shared" si="95"/>
        <v>0</v>
      </c>
      <c r="DW85" s="383">
        <f t="shared" si="95"/>
        <v>0</v>
      </c>
      <c r="DX85" s="383">
        <f t="shared" si="95"/>
        <v>0</v>
      </c>
      <c r="DY85" s="383">
        <f t="shared" si="95"/>
        <v>0</v>
      </c>
      <c r="DZ85" s="383">
        <f t="shared" si="95"/>
        <v>0</v>
      </c>
      <c r="EA85" s="383">
        <f t="shared" si="95"/>
        <v>0</v>
      </c>
      <c r="EB85" s="383">
        <f t="shared" si="95"/>
        <v>0</v>
      </c>
      <c r="EC85" s="383">
        <f t="shared" si="95"/>
        <v>0</v>
      </c>
      <c r="ED85" s="383">
        <f t="shared" si="95"/>
        <v>0</v>
      </c>
      <c r="EE85" s="383">
        <f t="shared" si="95"/>
        <v>0</v>
      </c>
      <c r="EF85" s="383">
        <f t="shared" si="95"/>
        <v>0</v>
      </c>
      <c r="EG85" s="383">
        <f t="shared" si="95"/>
        <v>0</v>
      </c>
      <c r="EH85" s="383">
        <f t="shared" si="95"/>
        <v>0</v>
      </c>
      <c r="EI85" s="383">
        <f t="shared" si="95"/>
        <v>0</v>
      </c>
      <c r="EJ85" s="383">
        <f t="shared" si="95"/>
        <v>0</v>
      </c>
      <c r="EK85" s="383">
        <f t="shared" si="95"/>
        <v>0</v>
      </c>
      <c r="EL85" s="383">
        <f t="shared" si="95"/>
        <v>0</v>
      </c>
      <c r="EM85" s="383">
        <f t="shared" si="95"/>
        <v>0</v>
      </c>
      <c r="EN85" s="383">
        <f t="shared" si="95"/>
        <v>0</v>
      </c>
      <c r="EO85" s="383">
        <f t="shared" si="95"/>
        <v>0</v>
      </c>
      <c r="EP85" s="383">
        <f t="shared" si="95"/>
        <v>0</v>
      </c>
      <c r="EQ85" s="383">
        <f t="shared" si="95"/>
        <v>0</v>
      </c>
      <c r="ER85" s="383">
        <f t="shared" si="95"/>
        <v>0</v>
      </c>
      <c r="ES85" s="383">
        <f t="shared" si="95"/>
        <v>0</v>
      </c>
      <c r="ET85" s="383">
        <f t="shared" si="95"/>
        <v>0</v>
      </c>
      <c r="EU85" s="383">
        <f t="shared" si="95"/>
        <v>0</v>
      </c>
      <c r="EV85" s="383">
        <f t="shared" si="95"/>
        <v>0</v>
      </c>
      <c r="EW85" s="383">
        <f t="shared" si="95"/>
        <v>0</v>
      </c>
      <c r="EX85" s="383">
        <f t="shared" si="95"/>
        <v>0</v>
      </c>
      <c r="EY85" s="383">
        <f t="shared" si="95"/>
        <v>0</v>
      </c>
      <c r="EZ85" s="383">
        <f t="shared" si="95"/>
        <v>0</v>
      </c>
      <c r="FA85" s="383">
        <f t="shared" si="95"/>
        <v>0</v>
      </c>
      <c r="FB85" s="383">
        <f t="shared" si="95"/>
        <v>0</v>
      </c>
      <c r="FC85" s="383">
        <f t="shared" si="95"/>
        <v>0</v>
      </c>
      <c r="FD85" s="383">
        <f t="shared" si="95"/>
        <v>0</v>
      </c>
      <c r="FE85" s="383">
        <f t="shared" ref="FE85:HA85" si="96">IF(OR(FE61=0,FE73&gt;0),0,MIN(FD85+1,$I73*12))</f>
        <v>0</v>
      </c>
      <c r="FF85" s="383">
        <f t="shared" si="96"/>
        <v>0</v>
      </c>
      <c r="FG85" s="383">
        <f t="shared" si="96"/>
        <v>0</v>
      </c>
      <c r="FH85" s="383">
        <f t="shared" si="96"/>
        <v>0</v>
      </c>
      <c r="FI85" s="383">
        <f t="shared" si="96"/>
        <v>0</v>
      </c>
      <c r="FJ85" s="383">
        <f t="shared" si="96"/>
        <v>0</v>
      </c>
      <c r="FK85" s="383">
        <f t="shared" si="96"/>
        <v>0</v>
      </c>
      <c r="FL85" s="383">
        <f t="shared" si="96"/>
        <v>0</v>
      </c>
      <c r="FM85" s="383">
        <f t="shared" si="96"/>
        <v>0</v>
      </c>
      <c r="FN85" s="383">
        <f t="shared" si="96"/>
        <v>0</v>
      </c>
      <c r="FO85" s="383">
        <f t="shared" si="96"/>
        <v>0</v>
      </c>
      <c r="FP85" s="383">
        <f t="shared" si="96"/>
        <v>0</v>
      </c>
      <c r="FQ85" s="383">
        <f t="shared" si="96"/>
        <v>0</v>
      </c>
      <c r="FR85" s="383">
        <f t="shared" si="96"/>
        <v>0</v>
      </c>
      <c r="FS85" s="383">
        <f t="shared" si="96"/>
        <v>0</v>
      </c>
      <c r="FT85" s="383">
        <f t="shared" si="96"/>
        <v>0</v>
      </c>
      <c r="FU85" s="383">
        <f t="shared" si="96"/>
        <v>0</v>
      </c>
      <c r="FV85" s="383">
        <f t="shared" si="96"/>
        <v>0</v>
      </c>
      <c r="FW85" s="383">
        <f t="shared" si="96"/>
        <v>0</v>
      </c>
      <c r="FX85" s="383">
        <f t="shared" si="96"/>
        <v>0</v>
      </c>
      <c r="FY85" s="383">
        <f t="shared" si="96"/>
        <v>0</v>
      </c>
      <c r="FZ85" s="383">
        <f t="shared" si="96"/>
        <v>0</v>
      </c>
      <c r="GA85" s="383">
        <f t="shared" si="96"/>
        <v>0</v>
      </c>
      <c r="GB85" s="383">
        <f t="shared" si="96"/>
        <v>0</v>
      </c>
      <c r="GC85" s="383">
        <f t="shared" si="96"/>
        <v>0</v>
      </c>
      <c r="GD85" s="383">
        <f t="shared" si="96"/>
        <v>0</v>
      </c>
      <c r="GE85" s="383">
        <f t="shared" si="96"/>
        <v>0</v>
      </c>
      <c r="GF85" s="383">
        <f t="shared" si="96"/>
        <v>0</v>
      </c>
      <c r="GG85" s="383">
        <f t="shared" si="96"/>
        <v>0</v>
      </c>
      <c r="GH85" s="383">
        <f t="shared" si="96"/>
        <v>0</v>
      </c>
      <c r="GI85" s="383">
        <f t="shared" si="96"/>
        <v>0</v>
      </c>
      <c r="GJ85" s="383">
        <f t="shared" si="96"/>
        <v>0</v>
      </c>
      <c r="GK85" s="383">
        <f t="shared" si="96"/>
        <v>0</v>
      </c>
      <c r="GL85" s="383">
        <f t="shared" si="96"/>
        <v>0</v>
      </c>
      <c r="GM85" s="383">
        <f t="shared" si="96"/>
        <v>0</v>
      </c>
      <c r="GN85" s="383">
        <f t="shared" si="96"/>
        <v>0</v>
      </c>
      <c r="GO85" s="383">
        <f t="shared" si="96"/>
        <v>0</v>
      </c>
      <c r="GP85" s="383">
        <f t="shared" si="96"/>
        <v>0</v>
      </c>
      <c r="GQ85" s="383">
        <f t="shared" si="96"/>
        <v>0</v>
      </c>
      <c r="GR85" s="383">
        <f t="shared" si="96"/>
        <v>0</v>
      </c>
      <c r="GS85" s="383">
        <f t="shared" si="96"/>
        <v>0</v>
      </c>
      <c r="GT85" s="383">
        <f t="shared" si="96"/>
        <v>0</v>
      </c>
      <c r="GU85" s="383">
        <f t="shared" si="96"/>
        <v>0</v>
      </c>
      <c r="GV85" s="383">
        <f t="shared" si="96"/>
        <v>0</v>
      </c>
      <c r="GW85" s="383">
        <f t="shared" si="96"/>
        <v>0</v>
      </c>
      <c r="GX85" s="383">
        <f t="shared" si="96"/>
        <v>0</v>
      </c>
      <c r="GY85" s="383">
        <f t="shared" si="96"/>
        <v>0</v>
      </c>
      <c r="GZ85" s="383">
        <f t="shared" si="96"/>
        <v>0</v>
      </c>
      <c r="HA85" s="383">
        <f t="shared" si="96"/>
        <v>0</v>
      </c>
    </row>
    <row r="86" spans="3:209" x14ac:dyDescent="0.2">
      <c r="C86" s="262">
        <f t="shared" si="90"/>
        <v>4</v>
      </c>
      <c r="D86" s="21"/>
      <c r="F86" s="307" t="str">
        <f t="shared" ref="F86:L86" si="97">IF($D74=0,"",_xlfn.XLOOKUP($D74,$D$17:$D$31,F$17:F$31))</f>
        <v/>
      </c>
      <c r="G86" s="662" t="str">
        <f t="shared" si="84"/>
        <v/>
      </c>
      <c r="H86" s="291" t="str">
        <f t="shared" si="97"/>
        <v/>
      </c>
      <c r="I86" s="294" t="str">
        <f t="shared" si="97"/>
        <v/>
      </c>
      <c r="J86" s="665" t="str">
        <f t="shared" ref="J86" si="98">IF($D74=0,"",_xlfn.XLOOKUP($D74,$D$17:$D$31,J$17:J$31))</f>
        <v/>
      </c>
      <c r="K86" s="294" t="str">
        <f t="shared" si="86"/>
        <v/>
      </c>
      <c r="L86" s="275" t="str">
        <f t="shared" si="97"/>
        <v/>
      </c>
      <c r="N86" s="19" cm="1">
        <f t="array" ref="N86">IFERROR(SUMPRODUCT(($AD86:$HA86&gt;0)*($AD$12:$HA$12=N$12)),0)</f>
        <v>0</v>
      </c>
      <c r="O86" s="19" cm="1">
        <f t="array" ref="O86">IFERROR(SUMPRODUCT(($AD86:$HA86&gt;0)*($AD$12:$HA$12=O$12)),0)</f>
        <v>0</v>
      </c>
      <c r="P86" s="19" cm="1">
        <f t="array" ref="P86">IFERROR(SUMPRODUCT(($AD86:$HA86&gt;0)*($AD$12:$HA$12=P$12)),0)</f>
        <v>0</v>
      </c>
      <c r="Q86" s="19" cm="1">
        <f t="array" ref="Q86">IFERROR(SUMPRODUCT(($AD86:$HA86&gt;0)*($AD$12:$HA$12=Q$12)),0)</f>
        <v>0</v>
      </c>
      <c r="R86" s="19" cm="1">
        <f t="array" ref="R86">IFERROR(SUMPRODUCT(($AD86:$HA86&gt;0)*($AD$12:$HA$12=R$12)),0)</f>
        <v>0</v>
      </c>
      <c r="S86" s="19" cm="1">
        <f t="array" ref="S86">IFERROR(SUMPRODUCT(($AD86:$HA86&gt;0)*($AD$12:$HA$12=S$12)),0)</f>
        <v>0</v>
      </c>
      <c r="T86" s="19" cm="1">
        <f t="array" ref="T86">IFERROR(SUMPRODUCT(($AD86:$HA86&gt;0)*($AD$12:$HA$12=T$12)),0)</f>
        <v>0</v>
      </c>
      <c r="U86" s="19" cm="1">
        <f t="array" ref="U86">IFERROR(SUMPRODUCT(($AD86:$HA86&gt;0)*($AD$12:$HA$12=U$12)),0)</f>
        <v>0</v>
      </c>
      <c r="V86" s="19" cm="1">
        <f t="array" ref="V86">IFERROR(SUMPRODUCT(($AD86:$HA86&gt;0)*($AD$12:$HA$12=V$12)),0)</f>
        <v>0</v>
      </c>
      <c r="W86" s="19" cm="1">
        <f t="array" ref="W86">IFERROR(SUMPRODUCT(($AD86:$HA86&gt;0)*($AD$12:$HA$12=W$12)),0)</f>
        <v>0</v>
      </c>
      <c r="X86" s="19" cm="1">
        <f t="array" ref="X86">IFERROR(SUMPRODUCT(($AD86:$HA86&gt;0)*($AD$12:$HA$12=X$12)),0)</f>
        <v>0</v>
      </c>
      <c r="Y86" s="19" cm="1">
        <f t="array" ref="Y86">IFERROR(SUMPRODUCT(($AD86:$HA86&gt;0)*($AD$12:$HA$12=Y$12)),0)</f>
        <v>0</v>
      </c>
      <c r="Z86" s="19" cm="1">
        <f t="array" ref="Z86">IFERROR(SUMPRODUCT(($AD86:$HA86&gt;0)*($AD$12:$HA$12=Z$12)),0)</f>
        <v>0</v>
      </c>
      <c r="AA86" s="19" cm="1">
        <f t="array" ref="AA86">IFERROR(SUMPRODUCT(($AD86:$HA86&gt;0)*($AD$12:$HA$12=AA$12)),0)</f>
        <v>0</v>
      </c>
      <c r="AB86" s="19" cm="1">
        <f t="array" ref="AB86">IFERROR(SUMPRODUCT(($AD86:$HA86&gt;0)*($AD$12:$HA$12=AB$12)),0)</f>
        <v>0</v>
      </c>
      <c r="AD86" s="383">
        <f t="shared" si="93"/>
        <v>0</v>
      </c>
      <c r="AE86" s="383">
        <f t="shared" si="79"/>
        <v>0</v>
      </c>
      <c r="AF86" s="383">
        <f>IF(OR(AF62=0,AF74&gt;0),0,MIN(AE86+1,$I74*12))</f>
        <v>0</v>
      </c>
      <c r="AG86" s="383">
        <f t="shared" ref="AG86:CR86" si="99">IF(OR(AG62=0,AG74&gt;0),0,MIN(AF86+1,$I74*12))</f>
        <v>0</v>
      </c>
      <c r="AH86" s="383">
        <f t="shared" si="99"/>
        <v>0</v>
      </c>
      <c r="AI86" s="383">
        <f t="shared" si="99"/>
        <v>0</v>
      </c>
      <c r="AJ86" s="383">
        <f t="shared" si="99"/>
        <v>0</v>
      </c>
      <c r="AK86" s="383">
        <f t="shared" si="99"/>
        <v>0</v>
      </c>
      <c r="AL86" s="383">
        <f t="shared" si="99"/>
        <v>0</v>
      </c>
      <c r="AM86" s="383">
        <f t="shared" si="99"/>
        <v>0</v>
      </c>
      <c r="AN86" s="383">
        <f t="shared" si="99"/>
        <v>0</v>
      </c>
      <c r="AO86" s="383">
        <f t="shared" si="99"/>
        <v>0</v>
      </c>
      <c r="AP86" s="383">
        <f t="shared" si="99"/>
        <v>0</v>
      </c>
      <c r="AQ86" s="383">
        <f t="shared" si="99"/>
        <v>0</v>
      </c>
      <c r="AR86" s="383">
        <f t="shared" si="99"/>
        <v>0</v>
      </c>
      <c r="AS86" s="383">
        <f t="shared" si="99"/>
        <v>0</v>
      </c>
      <c r="AT86" s="383">
        <f t="shared" si="99"/>
        <v>0</v>
      </c>
      <c r="AU86" s="383">
        <f t="shared" si="99"/>
        <v>0</v>
      </c>
      <c r="AV86" s="383">
        <f t="shared" si="99"/>
        <v>0</v>
      </c>
      <c r="AW86" s="383">
        <f t="shared" si="99"/>
        <v>0</v>
      </c>
      <c r="AX86" s="383">
        <f t="shared" si="99"/>
        <v>0</v>
      </c>
      <c r="AY86" s="383">
        <f t="shared" si="99"/>
        <v>0</v>
      </c>
      <c r="AZ86" s="383">
        <f t="shared" si="99"/>
        <v>0</v>
      </c>
      <c r="BA86" s="383">
        <f t="shared" si="99"/>
        <v>0</v>
      </c>
      <c r="BB86" s="383">
        <f t="shared" si="99"/>
        <v>0</v>
      </c>
      <c r="BC86" s="383">
        <f t="shared" si="99"/>
        <v>0</v>
      </c>
      <c r="BD86" s="383">
        <f t="shared" si="99"/>
        <v>0</v>
      </c>
      <c r="BE86" s="383">
        <f t="shared" si="99"/>
        <v>0</v>
      </c>
      <c r="BF86" s="383">
        <f t="shared" si="99"/>
        <v>0</v>
      </c>
      <c r="BG86" s="383">
        <f t="shared" si="99"/>
        <v>0</v>
      </c>
      <c r="BH86" s="383">
        <f t="shared" si="99"/>
        <v>0</v>
      </c>
      <c r="BI86" s="383">
        <f t="shared" si="99"/>
        <v>0</v>
      </c>
      <c r="BJ86" s="383">
        <f t="shared" si="99"/>
        <v>0</v>
      </c>
      <c r="BK86" s="383">
        <f t="shared" si="99"/>
        <v>0</v>
      </c>
      <c r="BL86" s="383">
        <f t="shared" si="99"/>
        <v>0</v>
      </c>
      <c r="BM86" s="383">
        <f t="shared" si="99"/>
        <v>0</v>
      </c>
      <c r="BN86" s="383">
        <f t="shared" si="99"/>
        <v>0</v>
      </c>
      <c r="BO86" s="383">
        <f t="shared" si="99"/>
        <v>0</v>
      </c>
      <c r="BP86" s="383">
        <f t="shared" si="99"/>
        <v>0</v>
      </c>
      <c r="BQ86" s="383">
        <f t="shared" si="99"/>
        <v>0</v>
      </c>
      <c r="BR86" s="383">
        <f t="shared" si="99"/>
        <v>0</v>
      </c>
      <c r="BS86" s="383">
        <f t="shared" si="99"/>
        <v>0</v>
      </c>
      <c r="BT86" s="383">
        <f t="shared" si="99"/>
        <v>0</v>
      </c>
      <c r="BU86" s="383">
        <f t="shared" si="99"/>
        <v>0</v>
      </c>
      <c r="BV86" s="383">
        <f t="shared" si="99"/>
        <v>0</v>
      </c>
      <c r="BW86" s="383">
        <f t="shared" si="99"/>
        <v>0</v>
      </c>
      <c r="BX86" s="383">
        <f t="shared" si="99"/>
        <v>0</v>
      </c>
      <c r="BY86" s="383">
        <f t="shared" si="99"/>
        <v>0</v>
      </c>
      <c r="BZ86" s="383">
        <f t="shared" si="99"/>
        <v>0</v>
      </c>
      <c r="CA86" s="383">
        <f t="shared" si="99"/>
        <v>0</v>
      </c>
      <c r="CB86" s="383">
        <f t="shared" si="99"/>
        <v>0</v>
      </c>
      <c r="CC86" s="383">
        <f t="shared" si="99"/>
        <v>0</v>
      </c>
      <c r="CD86" s="383">
        <f t="shared" si="99"/>
        <v>0</v>
      </c>
      <c r="CE86" s="383">
        <f t="shared" si="99"/>
        <v>0</v>
      </c>
      <c r="CF86" s="383">
        <f t="shared" si="99"/>
        <v>0</v>
      </c>
      <c r="CG86" s="383">
        <f t="shared" si="99"/>
        <v>0</v>
      </c>
      <c r="CH86" s="383">
        <f t="shared" si="99"/>
        <v>0</v>
      </c>
      <c r="CI86" s="383">
        <f t="shared" si="99"/>
        <v>0</v>
      </c>
      <c r="CJ86" s="383">
        <f t="shared" si="99"/>
        <v>0</v>
      </c>
      <c r="CK86" s="383">
        <f t="shared" si="99"/>
        <v>0</v>
      </c>
      <c r="CL86" s="383">
        <f t="shared" si="99"/>
        <v>0</v>
      </c>
      <c r="CM86" s="383">
        <f t="shared" si="99"/>
        <v>0</v>
      </c>
      <c r="CN86" s="383">
        <f t="shared" si="99"/>
        <v>0</v>
      </c>
      <c r="CO86" s="383">
        <f t="shared" si="99"/>
        <v>0</v>
      </c>
      <c r="CP86" s="383">
        <f t="shared" si="99"/>
        <v>0</v>
      </c>
      <c r="CQ86" s="383">
        <f t="shared" si="99"/>
        <v>0</v>
      </c>
      <c r="CR86" s="383">
        <f t="shared" si="99"/>
        <v>0</v>
      </c>
      <c r="CS86" s="383">
        <f t="shared" ref="CS86:FD86" si="100">IF(OR(CS62=0,CS74&gt;0),0,MIN(CR86+1,$I74*12))</f>
        <v>0</v>
      </c>
      <c r="CT86" s="383">
        <f t="shared" si="100"/>
        <v>0</v>
      </c>
      <c r="CU86" s="383">
        <f t="shared" si="100"/>
        <v>0</v>
      </c>
      <c r="CV86" s="383">
        <f t="shared" si="100"/>
        <v>0</v>
      </c>
      <c r="CW86" s="383">
        <f t="shared" si="100"/>
        <v>0</v>
      </c>
      <c r="CX86" s="383">
        <f t="shared" si="100"/>
        <v>0</v>
      </c>
      <c r="CY86" s="383">
        <f t="shared" si="100"/>
        <v>0</v>
      </c>
      <c r="CZ86" s="383">
        <f t="shared" si="100"/>
        <v>0</v>
      </c>
      <c r="DA86" s="383">
        <f t="shared" si="100"/>
        <v>0</v>
      </c>
      <c r="DB86" s="383">
        <f t="shared" si="100"/>
        <v>0</v>
      </c>
      <c r="DC86" s="383">
        <f t="shared" si="100"/>
        <v>0</v>
      </c>
      <c r="DD86" s="383">
        <f t="shared" si="100"/>
        <v>0</v>
      </c>
      <c r="DE86" s="383">
        <f t="shared" si="100"/>
        <v>0</v>
      </c>
      <c r="DF86" s="383">
        <f t="shared" si="100"/>
        <v>0</v>
      </c>
      <c r="DG86" s="383">
        <f t="shared" si="100"/>
        <v>0</v>
      </c>
      <c r="DH86" s="383">
        <f t="shared" si="100"/>
        <v>0</v>
      </c>
      <c r="DI86" s="383">
        <f t="shared" si="100"/>
        <v>0</v>
      </c>
      <c r="DJ86" s="383">
        <f t="shared" si="100"/>
        <v>0</v>
      </c>
      <c r="DK86" s="383">
        <f t="shared" si="100"/>
        <v>0</v>
      </c>
      <c r="DL86" s="383">
        <f t="shared" si="100"/>
        <v>0</v>
      </c>
      <c r="DM86" s="383">
        <f t="shared" si="100"/>
        <v>0</v>
      </c>
      <c r="DN86" s="383">
        <f t="shared" si="100"/>
        <v>0</v>
      </c>
      <c r="DO86" s="383">
        <f t="shared" si="100"/>
        <v>0</v>
      </c>
      <c r="DP86" s="383">
        <f t="shared" si="100"/>
        <v>0</v>
      </c>
      <c r="DQ86" s="383">
        <f t="shared" si="100"/>
        <v>0</v>
      </c>
      <c r="DR86" s="383">
        <f t="shared" si="100"/>
        <v>0</v>
      </c>
      <c r="DS86" s="383">
        <f t="shared" si="100"/>
        <v>0</v>
      </c>
      <c r="DT86" s="383">
        <f t="shared" si="100"/>
        <v>0</v>
      </c>
      <c r="DU86" s="383">
        <f t="shared" si="100"/>
        <v>0</v>
      </c>
      <c r="DV86" s="383">
        <f t="shared" si="100"/>
        <v>0</v>
      </c>
      <c r="DW86" s="383">
        <f t="shared" si="100"/>
        <v>0</v>
      </c>
      <c r="DX86" s="383">
        <f t="shared" si="100"/>
        <v>0</v>
      </c>
      <c r="DY86" s="383">
        <f t="shared" si="100"/>
        <v>0</v>
      </c>
      <c r="DZ86" s="383">
        <f t="shared" si="100"/>
        <v>0</v>
      </c>
      <c r="EA86" s="383">
        <f t="shared" si="100"/>
        <v>0</v>
      </c>
      <c r="EB86" s="383">
        <f t="shared" si="100"/>
        <v>0</v>
      </c>
      <c r="EC86" s="383">
        <f t="shared" si="100"/>
        <v>0</v>
      </c>
      <c r="ED86" s="383">
        <f t="shared" si="100"/>
        <v>0</v>
      </c>
      <c r="EE86" s="383">
        <f t="shared" si="100"/>
        <v>0</v>
      </c>
      <c r="EF86" s="383">
        <f t="shared" si="100"/>
        <v>0</v>
      </c>
      <c r="EG86" s="383">
        <f t="shared" si="100"/>
        <v>0</v>
      </c>
      <c r="EH86" s="383">
        <f t="shared" si="100"/>
        <v>0</v>
      </c>
      <c r="EI86" s="383">
        <f t="shared" si="100"/>
        <v>0</v>
      </c>
      <c r="EJ86" s="383">
        <f t="shared" si="100"/>
        <v>0</v>
      </c>
      <c r="EK86" s="383">
        <f t="shared" si="100"/>
        <v>0</v>
      </c>
      <c r="EL86" s="383">
        <f t="shared" si="100"/>
        <v>0</v>
      </c>
      <c r="EM86" s="383">
        <f t="shared" si="100"/>
        <v>0</v>
      </c>
      <c r="EN86" s="383">
        <f t="shared" si="100"/>
        <v>0</v>
      </c>
      <c r="EO86" s="383">
        <f t="shared" si="100"/>
        <v>0</v>
      </c>
      <c r="EP86" s="383">
        <f t="shared" si="100"/>
        <v>0</v>
      </c>
      <c r="EQ86" s="383">
        <f t="shared" si="100"/>
        <v>0</v>
      </c>
      <c r="ER86" s="383">
        <f t="shared" si="100"/>
        <v>0</v>
      </c>
      <c r="ES86" s="383">
        <f t="shared" si="100"/>
        <v>0</v>
      </c>
      <c r="ET86" s="383">
        <f t="shared" si="100"/>
        <v>0</v>
      </c>
      <c r="EU86" s="383">
        <f t="shared" si="100"/>
        <v>0</v>
      </c>
      <c r="EV86" s="383">
        <f t="shared" si="100"/>
        <v>0</v>
      </c>
      <c r="EW86" s="383">
        <f t="shared" si="100"/>
        <v>0</v>
      </c>
      <c r="EX86" s="383">
        <f t="shared" si="100"/>
        <v>0</v>
      </c>
      <c r="EY86" s="383">
        <f t="shared" si="100"/>
        <v>0</v>
      </c>
      <c r="EZ86" s="383">
        <f t="shared" si="100"/>
        <v>0</v>
      </c>
      <c r="FA86" s="383">
        <f t="shared" si="100"/>
        <v>0</v>
      </c>
      <c r="FB86" s="383">
        <f t="shared" si="100"/>
        <v>0</v>
      </c>
      <c r="FC86" s="383">
        <f t="shared" si="100"/>
        <v>0</v>
      </c>
      <c r="FD86" s="383">
        <f t="shared" si="100"/>
        <v>0</v>
      </c>
      <c r="FE86" s="383">
        <f t="shared" ref="FE86:HA86" si="101">IF(OR(FE62=0,FE74&gt;0),0,MIN(FD86+1,$I74*12))</f>
        <v>0</v>
      </c>
      <c r="FF86" s="383">
        <f t="shared" si="101"/>
        <v>0</v>
      </c>
      <c r="FG86" s="383">
        <f t="shared" si="101"/>
        <v>0</v>
      </c>
      <c r="FH86" s="383">
        <f t="shared" si="101"/>
        <v>0</v>
      </c>
      <c r="FI86" s="383">
        <f t="shared" si="101"/>
        <v>0</v>
      </c>
      <c r="FJ86" s="383">
        <f t="shared" si="101"/>
        <v>0</v>
      </c>
      <c r="FK86" s="383">
        <f t="shared" si="101"/>
        <v>0</v>
      </c>
      <c r="FL86" s="383">
        <f t="shared" si="101"/>
        <v>0</v>
      </c>
      <c r="FM86" s="383">
        <f t="shared" si="101"/>
        <v>0</v>
      </c>
      <c r="FN86" s="383">
        <f t="shared" si="101"/>
        <v>0</v>
      </c>
      <c r="FO86" s="383">
        <f t="shared" si="101"/>
        <v>0</v>
      </c>
      <c r="FP86" s="383">
        <f t="shared" si="101"/>
        <v>0</v>
      </c>
      <c r="FQ86" s="383">
        <f t="shared" si="101"/>
        <v>0</v>
      </c>
      <c r="FR86" s="383">
        <f t="shared" si="101"/>
        <v>0</v>
      </c>
      <c r="FS86" s="383">
        <f t="shared" si="101"/>
        <v>0</v>
      </c>
      <c r="FT86" s="383">
        <f t="shared" si="101"/>
        <v>0</v>
      </c>
      <c r="FU86" s="383">
        <f t="shared" si="101"/>
        <v>0</v>
      </c>
      <c r="FV86" s="383">
        <f t="shared" si="101"/>
        <v>0</v>
      </c>
      <c r="FW86" s="383">
        <f t="shared" si="101"/>
        <v>0</v>
      </c>
      <c r="FX86" s="383">
        <f t="shared" si="101"/>
        <v>0</v>
      </c>
      <c r="FY86" s="383">
        <f t="shared" si="101"/>
        <v>0</v>
      </c>
      <c r="FZ86" s="383">
        <f t="shared" si="101"/>
        <v>0</v>
      </c>
      <c r="GA86" s="383">
        <f t="shared" si="101"/>
        <v>0</v>
      </c>
      <c r="GB86" s="383">
        <f t="shared" si="101"/>
        <v>0</v>
      </c>
      <c r="GC86" s="383">
        <f t="shared" si="101"/>
        <v>0</v>
      </c>
      <c r="GD86" s="383">
        <f t="shared" si="101"/>
        <v>0</v>
      </c>
      <c r="GE86" s="383">
        <f t="shared" si="101"/>
        <v>0</v>
      </c>
      <c r="GF86" s="383">
        <f t="shared" si="101"/>
        <v>0</v>
      </c>
      <c r="GG86" s="383">
        <f t="shared" si="101"/>
        <v>0</v>
      </c>
      <c r="GH86" s="383">
        <f t="shared" si="101"/>
        <v>0</v>
      </c>
      <c r="GI86" s="383">
        <f t="shared" si="101"/>
        <v>0</v>
      </c>
      <c r="GJ86" s="383">
        <f t="shared" si="101"/>
        <v>0</v>
      </c>
      <c r="GK86" s="383">
        <f t="shared" si="101"/>
        <v>0</v>
      </c>
      <c r="GL86" s="383">
        <f t="shared" si="101"/>
        <v>0</v>
      </c>
      <c r="GM86" s="383">
        <f t="shared" si="101"/>
        <v>0</v>
      </c>
      <c r="GN86" s="383">
        <f t="shared" si="101"/>
        <v>0</v>
      </c>
      <c r="GO86" s="383">
        <f t="shared" si="101"/>
        <v>0</v>
      </c>
      <c r="GP86" s="383">
        <f t="shared" si="101"/>
        <v>0</v>
      </c>
      <c r="GQ86" s="383">
        <f t="shared" si="101"/>
        <v>0</v>
      </c>
      <c r="GR86" s="383">
        <f t="shared" si="101"/>
        <v>0</v>
      </c>
      <c r="GS86" s="383">
        <f t="shared" si="101"/>
        <v>0</v>
      </c>
      <c r="GT86" s="383">
        <f t="shared" si="101"/>
        <v>0</v>
      </c>
      <c r="GU86" s="383">
        <f t="shared" si="101"/>
        <v>0</v>
      </c>
      <c r="GV86" s="383">
        <f t="shared" si="101"/>
        <v>0</v>
      </c>
      <c r="GW86" s="383">
        <f t="shared" si="101"/>
        <v>0</v>
      </c>
      <c r="GX86" s="383">
        <f t="shared" si="101"/>
        <v>0</v>
      </c>
      <c r="GY86" s="383">
        <f t="shared" si="101"/>
        <v>0</v>
      </c>
      <c r="GZ86" s="383">
        <f t="shared" si="101"/>
        <v>0</v>
      </c>
      <c r="HA86" s="383">
        <f t="shared" si="101"/>
        <v>0</v>
      </c>
    </row>
    <row r="87" spans="3:209" x14ac:dyDescent="0.2">
      <c r="C87" s="262">
        <f t="shared" si="90"/>
        <v>5</v>
      </c>
      <c r="D87" s="21"/>
      <c r="F87" s="307" t="str">
        <f t="shared" ref="F87:L87" si="102">IF($D75=0,"",_xlfn.XLOOKUP($D75,$D$17:$D$31,F$17:F$31))</f>
        <v/>
      </c>
      <c r="G87" s="662" t="str">
        <f t="shared" si="84"/>
        <v/>
      </c>
      <c r="H87" s="291" t="str">
        <f t="shared" si="102"/>
        <v/>
      </c>
      <c r="I87" s="294" t="str">
        <f t="shared" si="102"/>
        <v/>
      </c>
      <c r="J87" s="665" t="str">
        <f t="shared" ref="J87" si="103">IF($D75=0,"",_xlfn.XLOOKUP($D75,$D$17:$D$31,J$17:J$31))</f>
        <v/>
      </c>
      <c r="K87" s="294" t="str">
        <f t="shared" si="86"/>
        <v/>
      </c>
      <c r="L87" s="275" t="str">
        <f t="shared" si="102"/>
        <v/>
      </c>
      <c r="N87" s="19" cm="1">
        <f t="array" ref="N87">IFERROR(SUMPRODUCT(($AD87:$HA87&gt;0)*($AD$12:$HA$12=N$12)),0)</f>
        <v>0</v>
      </c>
      <c r="O87" s="19" cm="1">
        <f t="array" ref="O87">IFERROR(SUMPRODUCT(($AD87:$HA87&gt;0)*($AD$12:$HA$12=O$12)),0)</f>
        <v>0</v>
      </c>
      <c r="P87" s="19" cm="1">
        <f t="array" ref="P87">IFERROR(SUMPRODUCT(($AD87:$HA87&gt;0)*($AD$12:$HA$12=P$12)),0)</f>
        <v>0</v>
      </c>
      <c r="Q87" s="19" cm="1">
        <f t="array" ref="Q87">IFERROR(SUMPRODUCT(($AD87:$HA87&gt;0)*($AD$12:$HA$12=Q$12)),0)</f>
        <v>0</v>
      </c>
      <c r="R87" s="19" cm="1">
        <f t="array" ref="R87">IFERROR(SUMPRODUCT(($AD87:$HA87&gt;0)*($AD$12:$HA$12=R$12)),0)</f>
        <v>0</v>
      </c>
      <c r="S87" s="19" cm="1">
        <f t="array" ref="S87">IFERROR(SUMPRODUCT(($AD87:$HA87&gt;0)*($AD$12:$HA$12=S$12)),0)</f>
        <v>0</v>
      </c>
      <c r="T87" s="19" cm="1">
        <f t="array" ref="T87">IFERROR(SUMPRODUCT(($AD87:$HA87&gt;0)*($AD$12:$HA$12=T$12)),0)</f>
        <v>0</v>
      </c>
      <c r="U87" s="19" cm="1">
        <f t="array" ref="U87">IFERROR(SUMPRODUCT(($AD87:$HA87&gt;0)*($AD$12:$HA$12=U$12)),0)</f>
        <v>0</v>
      </c>
      <c r="V87" s="19" cm="1">
        <f t="array" ref="V87">IFERROR(SUMPRODUCT(($AD87:$HA87&gt;0)*($AD$12:$HA$12=V$12)),0)</f>
        <v>0</v>
      </c>
      <c r="W87" s="19" cm="1">
        <f t="array" ref="W87">IFERROR(SUMPRODUCT(($AD87:$HA87&gt;0)*($AD$12:$HA$12=W$12)),0)</f>
        <v>0</v>
      </c>
      <c r="X87" s="19" cm="1">
        <f t="array" ref="X87">IFERROR(SUMPRODUCT(($AD87:$HA87&gt;0)*($AD$12:$HA$12=X$12)),0)</f>
        <v>0</v>
      </c>
      <c r="Y87" s="19" cm="1">
        <f t="array" ref="Y87">IFERROR(SUMPRODUCT(($AD87:$HA87&gt;0)*($AD$12:$HA$12=Y$12)),0)</f>
        <v>0</v>
      </c>
      <c r="Z87" s="19" cm="1">
        <f t="array" ref="Z87">IFERROR(SUMPRODUCT(($AD87:$HA87&gt;0)*($AD$12:$HA$12=Z$12)),0)</f>
        <v>0</v>
      </c>
      <c r="AA87" s="19" cm="1">
        <f t="array" ref="AA87">IFERROR(SUMPRODUCT(($AD87:$HA87&gt;0)*($AD$12:$HA$12=AA$12)),0)</f>
        <v>0</v>
      </c>
      <c r="AB87" s="19" cm="1">
        <f t="array" ref="AB87">IFERROR(SUMPRODUCT(($AD87:$HA87&gt;0)*($AD$12:$HA$12=AB$12)),0)</f>
        <v>0</v>
      </c>
      <c r="AD87" s="383">
        <f t="shared" si="93"/>
        <v>0</v>
      </c>
      <c r="AE87" s="383">
        <f>IF(OR(AE63=0,AE75&gt;0),0,MIN(AD87+1,$I75*12))</f>
        <v>0</v>
      </c>
      <c r="AF87" s="383">
        <f t="shared" si="79"/>
        <v>0</v>
      </c>
      <c r="AG87" s="383">
        <f t="shared" ref="AG87:CR87" si="104">IF(OR(AG63=0,AG75&gt;0),0,MIN(AF87+1,$I75*12))</f>
        <v>0</v>
      </c>
      <c r="AH87" s="383">
        <f t="shared" si="104"/>
        <v>0</v>
      </c>
      <c r="AI87" s="383">
        <f t="shared" si="104"/>
        <v>0</v>
      </c>
      <c r="AJ87" s="383">
        <f t="shared" si="104"/>
        <v>0</v>
      </c>
      <c r="AK87" s="383">
        <f t="shared" si="104"/>
        <v>0</v>
      </c>
      <c r="AL87" s="383">
        <f t="shared" si="104"/>
        <v>0</v>
      </c>
      <c r="AM87" s="383">
        <f t="shared" si="104"/>
        <v>0</v>
      </c>
      <c r="AN87" s="383">
        <f t="shared" si="104"/>
        <v>0</v>
      </c>
      <c r="AO87" s="383">
        <f t="shared" si="104"/>
        <v>0</v>
      </c>
      <c r="AP87" s="383">
        <f t="shared" si="104"/>
        <v>0</v>
      </c>
      <c r="AQ87" s="383">
        <f t="shared" si="104"/>
        <v>0</v>
      </c>
      <c r="AR87" s="383">
        <f t="shared" si="104"/>
        <v>0</v>
      </c>
      <c r="AS87" s="383">
        <f t="shared" si="104"/>
        <v>0</v>
      </c>
      <c r="AT87" s="383">
        <f t="shared" si="104"/>
        <v>0</v>
      </c>
      <c r="AU87" s="383">
        <f t="shared" si="104"/>
        <v>0</v>
      </c>
      <c r="AV87" s="383">
        <f t="shared" si="104"/>
        <v>0</v>
      </c>
      <c r="AW87" s="383">
        <f t="shared" si="104"/>
        <v>0</v>
      </c>
      <c r="AX87" s="383">
        <f t="shared" si="104"/>
        <v>0</v>
      </c>
      <c r="AY87" s="383">
        <f t="shared" si="104"/>
        <v>0</v>
      </c>
      <c r="AZ87" s="383">
        <f t="shared" si="104"/>
        <v>0</v>
      </c>
      <c r="BA87" s="383">
        <f t="shared" si="104"/>
        <v>0</v>
      </c>
      <c r="BB87" s="383">
        <f t="shared" si="104"/>
        <v>0</v>
      </c>
      <c r="BC87" s="383">
        <f t="shared" si="104"/>
        <v>0</v>
      </c>
      <c r="BD87" s="383">
        <f t="shared" si="104"/>
        <v>0</v>
      </c>
      <c r="BE87" s="383">
        <f t="shared" si="104"/>
        <v>0</v>
      </c>
      <c r="BF87" s="383">
        <f t="shared" si="104"/>
        <v>0</v>
      </c>
      <c r="BG87" s="383">
        <f t="shared" si="104"/>
        <v>0</v>
      </c>
      <c r="BH87" s="383">
        <f t="shared" si="104"/>
        <v>0</v>
      </c>
      <c r="BI87" s="383">
        <f t="shared" si="104"/>
        <v>0</v>
      </c>
      <c r="BJ87" s="383">
        <f t="shared" si="104"/>
        <v>0</v>
      </c>
      <c r="BK87" s="383">
        <f t="shared" si="104"/>
        <v>0</v>
      </c>
      <c r="BL87" s="383">
        <f t="shared" si="104"/>
        <v>0</v>
      </c>
      <c r="BM87" s="383">
        <f t="shared" si="104"/>
        <v>0</v>
      </c>
      <c r="BN87" s="383">
        <f t="shared" si="104"/>
        <v>0</v>
      </c>
      <c r="BO87" s="383">
        <f t="shared" si="104"/>
        <v>0</v>
      </c>
      <c r="BP87" s="383">
        <f t="shared" si="104"/>
        <v>0</v>
      </c>
      <c r="BQ87" s="383">
        <f t="shared" si="104"/>
        <v>0</v>
      </c>
      <c r="BR87" s="383">
        <f t="shared" si="104"/>
        <v>0</v>
      </c>
      <c r="BS87" s="383">
        <f t="shared" si="104"/>
        <v>0</v>
      </c>
      <c r="BT87" s="383">
        <f t="shared" si="104"/>
        <v>0</v>
      </c>
      <c r="BU87" s="383">
        <f t="shared" si="104"/>
        <v>0</v>
      </c>
      <c r="BV87" s="383">
        <f t="shared" si="104"/>
        <v>0</v>
      </c>
      <c r="BW87" s="383">
        <f t="shared" si="104"/>
        <v>0</v>
      </c>
      <c r="BX87" s="383">
        <f t="shared" si="104"/>
        <v>0</v>
      </c>
      <c r="BY87" s="383">
        <f t="shared" si="104"/>
        <v>0</v>
      </c>
      <c r="BZ87" s="383">
        <f t="shared" si="104"/>
        <v>0</v>
      </c>
      <c r="CA87" s="383">
        <f t="shared" si="104"/>
        <v>0</v>
      </c>
      <c r="CB87" s="383">
        <f t="shared" si="104"/>
        <v>0</v>
      </c>
      <c r="CC87" s="383">
        <f t="shared" si="104"/>
        <v>0</v>
      </c>
      <c r="CD87" s="383">
        <f t="shared" si="104"/>
        <v>0</v>
      </c>
      <c r="CE87" s="383">
        <f t="shared" si="104"/>
        <v>0</v>
      </c>
      <c r="CF87" s="383">
        <f t="shared" si="104"/>
        <v>0</v>
      </c>
      <c r="CG87" s="383">
        <f t="shared" si="104"/>
        <v>0</v>
      </c>
      <c r="CH87" s="383">
        <f t="shared" si="104"/>
        <v>0</v>
      </c>
      <c r="CI87" s="383">
        <f t="shared" si="104"/>
        <v>0</v>
      </c>
      <c r="CJ87" s="383">
        <f t="shared" si="104"/>
        <v>0</v>
      </c>
      <c r="CK87" s="383">
        <f t="shared" si="104"/>
        <v>0</v>
      </c>
      <c r="CL87" s="383">
        <f t="shared" si="104"/>
        <v>0</v>
      </c>
      <c r="CM87" s="383">
        <f t="shared" si="104"/>
        <v>0</v>
      </c>
      <c r="CN87" s="383">
        <f t="shared" si="104"/>
        <v>0</v>
      </c>
      <c r="CO87" s="383">
        <f t="shared" si="104"/>
        <v>0</v>
      </c>
      <c r="CP87" s="383">
        <f t="shared" si="104"/>
        <v>0</v>
      </c>
      <c r="CQ87" s="383">
        <f t="shared" si="104"/>
        <v>0</v>
      </c>
      <c r="CR87" s="383">
        <f t="shared" si="104"/>
        <v>0</v>
      </c>
      <c r="CS87" s="383">
        <f t="shared" ref="CS87:FD87" si="105">IF(OR(CS63=0,CS75&gt;0),0,MIN(CR87+1,$I75*12))</f>
        <v>0</v>
      </c>
      <c r="CT87" s="383">
        <f t="shared" si="105"/>
        <v>0</v>
      </c>
      <c r="CU87" s="383">
        <f t="shared" si="105"/>
        <v>0</v>
      </c>
      <c r="CV87" s="383">
        <f t="shared" si="105"/>
        <v>0</v>
      </c>
      <c r="CW87" s="383">
        <f t="shared" si="105"/>
        <v>0</v>
      </c>
      <c r="CX87" s="383">
        <f t="shared" si="105"/>
        <v>0</v>
      </c>
      <c r="CY87" s="383">
        <f t="shared" si="105"/>
        <v>0</v>
      </c>
      <c r="CZ87" s="383">
        <f t="shared" si="105"/>
        <v>0</v>
      </c>
      <c r="DA87" s="383">
        <f t="shared" si="105"/>
        <v>0</v>
      </c>
      <c r="DB87" s="383">
        <f t="shared" si="105"/>
        <v>0</v>
      </c>
      <c r="DC87" s="383">
        <f t="shared" si="105"/>
        <v>0</v>
      </c>
      <c r="DD87" s="383">
        <f t="shared" si="105"/>
        <v>0</v>
      </c>
      <c r="DE87" s="383">
        <f t="shared" si="105"/>
        <v>0</v>
      </c>
      <c r="DF87" s="383">
        <f t="shared" si="105"/>
        <v>0</v>
      </c>
      <c r="DG87" s="383">
        <f t="shared" si="105"/>
        <v>0</v>
      </c>
      <c r="DH87" s="383">
        <f t="shared" si="105"/>
        <v>0</v>
      </c>
      <c r="DI87" s="383">
        <f t="shared" si="105"/>
        <v>0</v>
      </c>
      <c r="DJ87" s="383">
        <f t="shared" si="105"/>
        <v>0</v>
      </c>
      <c r="DK87" s="383">
        <f t="shared" si="105"/>
        <v>0</v>
      </c>
      <c r="DL87" s="383">
        <f t="shared" si="105"/>
        <v>0</v>
      </c>
      <c r="DM87" s="383">
        <f t="shared" si="105"/>
        <v>0</v>
      </c>
      <c r="DN87" s="383">
        <f t="shared" si="105"/>
        <v>0</v>
      </c>
      <c r="DO87" s="383">
        <f t="shared" si="105"/>
        <v>0</v>
      </c>
      <c r="DP87" s="383">
        <f t="shared" si="105"/>
        <v>0</v>
      </c>
      <c r="DQ87" s="383">
        <f t="shared" si="105"/>
        <v>0</v>
      </c>
      <c r="DR87" s="383">
        <f t="shared" si="105"/>
        <v>0</v>
      </c>
      <c r="DS87" s="383">
        <f t="shared" si="105"/>
        <v>0</v>
      </c>
      <c r="DT87" s="383">
        <f t="shared" si="105"/>
        <v>0</v>
      </c>
      <c r="DU87" s="383">
        <f t="shared" si="105"/>
        <v>0</v>
      </c>
      <c r="DV87" s="383">
        <f t="shared" si="105"/>
        <v>0</v>
      </c>
      <c r="DW87" s="383">
        <f t="shared" si="105"/>
        <v>0</v>
      </c>
      <c r="DX87" s="383">
        <f t="shared" si="105"/>
        <v>0</v>
      </c>
      <c r="DY87" s="383">
        <f t="shared" si="105"/>
        <v>0</v>
      </c>
      <c r="DZ87" s="383">
        <f t="shared" si="105"/>
        <v>0</v>
      </c>
      <c r="EA87" s="383">
        <f t="shared" si="105"/>
        <v>0</v>
      </c>
      <c r="EB87" s="383">
        <f t="shared" si="105"/>
        <v>0</v>
      </c>
      <c r="EC87" s="383">
        <f t="shared" si="105"/>
        <v>0</v>
      </c>
      <c r="ED87" s="383">
        <f t="shared" si="105"/>
        <v>0</v>
      </c>
      <c r="EE87" s="383">
        <f t="shared" si="105"/>
        <v>0</v>
      </c>
      <c r="EF87" s="383">
        <f t="shared" si="105"/>
        <v>0</v>
      </c>
      <c r="EG87" s="383">
        <f t="shared" si="105"/>
        <v>0</v>
      </c>
      <c r="EH87" s="383">
        <f t="shared" si="105"/>
        <v>0</v>
      </c>
      <c r="EI87" s="383">
        <f t="shared" si="105"/>
        <v>0</v>
      </c>
      <c r="EJ87" s="383">
        <f t="shared" si="105"/>
        <v>0</v>
      </c>
      <c r="EK87" s="383">
        <f t="shared" si="105"/>
        <v>0</v>
      </c>
      <c r="EL87" s="383">
        <f t="shared" si="105"/>
        <v>0</v>
      </c>
      <c r="EM87" s="383">
        <f t="shared" si="105"/>
        <v>0</v>
      </c>
      <c r="EN87" s="383">
        <f t="shared" si="105"/>
        <v>0</v>
      </c>
      <c r="EO87" s="383">
        <f t="shared" si="105"/>
        <v>0</v>
      </c>
      <c r="EP87" s="383">
        <f t="shared" si="105"/>
        <v>0</v>
      </c>
      <c r="EQ87" s="383">
        <f t="shared" si="105"/>
        <v>0</v>
      </c>
      <c r="ER87" s="383">
        <f t="shared" si="105"/>
        <v>0</v>
      </c>
      <c r="ES87" s="383">
        <f t="shared" si="105"/>
        <v>0</v>
      </c>
      <c r="ET87" s="383">
        <f t="shared" si="105"/>
        <v>0</v>
      </c>
      <c r="EU87" s="383">
        <f t="shared" si="105"/>
        <v>0</v>
      </c>
      <c r="EV87" s="383">
        <f t="shared" si="105"/>
        <v>0</v>
      </c>
      <c r="EW87" s="383">
        <f t="shared" si="105"/>
        <v>0</v>
      </c>
      <c r="EX87" s="383">
        <f t="shared" si="105"/>
        <v>0</v>
      </c>
      <c r="EY87" s="383">
        <f t="shared" si="105"/>
        <v>0</v>
      </c>
      <c r="EZ87" s="383">
        <f t="shared" si="105"/>
        <v>0</v>
      </c>
      <c r="FA87" s="383">
        <f t="shared" si="105"/>
        <v>0</v>
      </c>
      <c r="FB87" s="383">
        <f t="shared" si="105"/>
        <v>0</v>
      </c>
      <c r="FC87" s="383">
        <f t="shared" si="105"/>
        <v>0</v>
      </c>
      <c r="FD87" s="383">
        <f t="shared" si="105"/>
        <v>0</v>
      </c>
      <c r="FE87" s="383">
        <f t="shared" ref="FE87:HA87" si="106">IF(OR(FE63=0,FE75&gt;0),0,MIN(FD87+1,$I75*12))</f>
        <v>0</v>
      </c>
      <c r="FF87" s="383">
        <f t="shared" si="106"/>
        <v>0</v>
      </c>
      <c r="FG87" s="383">
        <f t="shared" si="106"/>
        <v>0</v>
      </c>
      <c r="FH87" s="383">
        <f t="shared" si="106"/>
        <v>0</v>
      </c>
      <c r="FI87" s="383">
        <f t="shared" si="106"/>
        <v>0</v>
      </c>
      <c r="FJ87" s="383">
        <f t="shared" si="106"/>
        <v>0</v>
      </c>
      <c r="FK87" s="383">
        <f t="shared" si="106"/>
        <v>0</v>
      </c>
      <c r="FL87" s="383">
        <f t="shared" si="106"/>
        <v>0</v>
      </c>
      <c r="FM87" s="383">
        <f t="shared" si="106"/>
        <v>0</v>
      </c>
      <c r="FN87" s="383">
        <f t="shared" si="106"/>
        <v>0</v>
      </c>
      <c r="FO87" s="383">
        <f t="shared" si="106"/>
        <v>0</v>
      </c>
      <c r="FP87" s="383">
        <f t="shared" si="106"/>
        <v>0</v>
      </c>
      <c r="FQ87" s="383">
        <f t="shared" si="106"/>
        <v>0</v>
      </c>
      <c r="FR87" s="383">
        <f t="shared" si="106"/>
        <v>0</v>
      </c>
      <c r="FS87" s="383">
        <f t="shared" si="106"/>
        <v>0</v>
      </c>
      <c r="FT87" s="383">
        <f t="shared" si="106"/>
        <v>0</v>
      </c>
      <c r="FU87" s="383">
        <f t="shared" si="106"/>
        <v>0</v>
      </c>
      <c r="FV87" s="383">
        <f t="shared" si="106"/>
        <v>0</v>
      </c>
      <c r="FW87" s="383">
        <f t="shared" si="106"/>
        <v>0</v>
      </c>
      <c r="FX87" s="383">
        <f t="shared" si="106"/>
        <v>0</v>
      </c>
      <c r="FY87" s="383">
        <f t="shared" si="106"/>
        <v>0</v>
      </c>
      <c r="FZ87" s="383">
        <f t="shared" si="106"/>
        <v>0</v>
      </c>
      <c r="GA87" s="383">
        <f t="shared" si="106"/>
        <v>0</v>
      </c>
      <c r="GB87" s="383">
        <f t="shared" si="106"/>
        <v>0</v>
      </c>
      <c r="GC87" s="383">
        <f t="shared" si="106"/>
        <v>0</v>
      </c>
      <c r="GD87" s="383">
        <f t="shared" si="106"/>
        <v>0</v>
      </c>
      <c r="GE87" s="383">
        <f t="shared" si="106"/>
        <v>0</v>
      </c>
      <c r="GF87" s="383">
        <f t="shared" si="106"/>
        <v>0</v>
      </c>
      <c r="GG87" s="383">
        <f t="shared" si="106"/>
        <v>0</v>
      </c>
      <c r="GH87" s="383">
        <f t="shared" si="106"/>
        <v>0</v>
      </c>
      <c r="GI87" s="383">
        <f t="shared" si="106"/>
        <v>0</v>
      </c>
      <c r="GJ87" s="383">
        <f t="shared" si="106"/>
        <v>0</v>
      </c>
      <c r="GK87" s="383">
        <f t="shared" si="106"/>
        <v>0</v>
      </c>
      <c r="GL87" s="383">
        <f t="shared" si="106"/>
        <v>0</v>
      </c>
      <c r="GM87" s="383">
        <f t="shared" si="106"/>
        <v>0</v>
      </c>
      <c r="GN87" s="383">
        <f t="shared" si="106"/>
        <v>0</v>
      </c>
      <c r="GO87" s="383">
        <f t="shared" si="106"/>
        <v>0</v>
      </c>
      <c r="GP87" s="383">
        <f t="shared" si="106"/>
        <v>0</v>
      </c>
      <c r="GQ87" s="383">
        <f t="shared" si="106"/>
        <v>0</v>
      </c>
      <c r="GR87" s="383">
        <f t="shared" si="106"/>
        <v>0</v>
      </c>
      <c r="GS87" s="383">
        <f t="shared" si="106"/>
        <v>0</v>
      </c>
      <c r="GT87" s="383">
        <f t="shared" si="106"/>
        <v>0</v>
      </c>
      <c r="GU87" s="383">
        <f t="shared" si="106"/>
        <v>0</v>
      </c>
      <c r="GV87" s="383">
        <f t="shared" si="106"/>
        <v>0</v>
      </c>
      <c r="GW87" s="383">
        <f t="shared" si="106"/>
        <v>0</v>
      </c>
      <c r="GX87" s="383">
        <f t="shared" si="106"/>
        <v>0</v>
      </c>
      <c r="GY87" s="383">
        <f t="shared" si="106"/>
        <v>0</v>
      </c>
      <c r="GZ87" s="383">
        <f t="shared" si="106"/>
        <v>0</v>
      </c>
      <c r="HA87" s="383">
        <f t="shared" si="106"/>
        <v>0</v>
      </c>
    </row>
    <row r="88" spans="3:209" x14ac:dyDescent="0.2">
      <c r="C88" s="262">
        <f t="shared" si="90"/>
        <v>6</v>
      </c>
      <c r="D88" s="21"/>
      <c r="F88" s="307" t="str">
        <f t="shared" ref="F88:L88" si="107">IF($D76=0,"",_xlfn.XLOOKUP($D76,$D$17:$D$31,F$17:F$31))</f>
        <v/>
      </c>
      <c r="G88" s="662" t="str">
        <f t="shared" si="84"/>
        <v/>
      </c>
      <c r="H88" s="291" t="str">
        <f t="shared" si="107"/>
        <v/>
      </c>
      <c r="I88" s="294" t="str">
        <f t="shared" si="107"/>
        <v/>
      </c>
      <c r="J88" s="665" t="str">
        <f t="shared" ref="J88" si="108">IF($D76=0,"",_xlfn.XLOOKUP($D76,$D$17:$D$31,J$17:J$31))</f>
        <v/>
      </c>
      <c r="K88" s="294" t="str">
        <f t="shared" si="86"/>
        <v/>
      </c>
      <c r="L88" s="275" t="str">
        <f t="shared" si="107"/>
        <v/>
      </c>
      <c r="N88" s="19" cm="1">
        <f t="array" ref="N88">IFERROR(SUMPRODUCT(($AD88:$HA88&gt;0)*($AD$12:$HA$12=N$12)),0)</f>
        <v>0</v>
      </c>
      <c r="O88" s="19" cm="1">
        <f t="array" ref="O88">IFERROR(SUMPRODUCT(($AD88:$HA88&gt;0)*($AD$12:$HA$12=O$12)),0)</f>
        <v>0</v>
      </c>
      <c r="P88" s="19" cm="1">
        <f t="array" ref="P88">IFERROR(SUMPRODUCT(($AD88:$HA88&gt;0)*($AD$12:$HA$12=P$12)),0)</f>
        <v>0</v>
      </c>
      <c r="Q88" s="19" cm="1">
        <f t="array" ref="Q88">IFERROR(SUMPRODUCT(($AD88:$HA88&gt;0)*($AD$12:$HA$12=Q$12)),0)</f>
        <v>0</v>
      </c>
      <c r="R88" s="19" cm="1">
        <f t="array" ref="R88">IFERROR(SUMPRODUCT(($AD88:$HA88&gt;0)*($AD$12:$HA$12=R$12)),0)</f>
        <v>0</v>
      </c>
      <c r="S88" s="19" cm="1">
        <f t="array" ref="S88">IFERROR(SUMPRODUCT(($AD88:$HA88&gt;0)*($AD$12:$HA$12=S$12)),0)</f>
        <v>0</v>
      </c>
      <c r="T88" s="19" cm="1">
        <f t="array" ref="T88">IFERROR(SUMPRODUCT(($AD88:$HA88&gt;0)*($AD$12:$HA$12=T$12)),0)</f>
        <v>0</v>
      </c>
      <c r="U88" s="19" cm="1">
        <f t="array" ref="U88">IFERROR(SUMPRODUCT(($AD88:$HA88&gt;0)*($AD$12:$HA$12=U$12)),0)</f>
        <v>0</v>
      </c>
      <c r="V88" s="19" cm="1">
        <f t="array" ref="V88">IFERROR(SUMPRODUCT(($AD88:$HA88&gt;0)*($AD$12:$HA$12=V$12)),0)</f>
        <v>0</v>
      </c>
      <c r="W88" s="19" cm="1">
        <f t="array" ref="W88">IFERROR(SUMPRODUCT(($AD88:$HA88&gt;0)*($AD$12:$HA$12=W$12)),0)</f>
        <v>0</v>
      </c>
      <c r="X88" s="19" cm="1">
        <f t="array" ref="X88">IFERROR(SUMPRODUCT(($AD88:$HA88&gt;0)*($AD$12:$HA$12=X$12)),0)</f>
        <v>0</v>
      </c>
      <c r="Y88" s="19" cm="1">
        <f t="array" ref="Y88">IFERROR(SUMPRODUCT(($AD88:$HA88&gt;0)*($AD$12:$HA$12=Y$12)),0)</f>
        <v>0</v>
      </c>
      <c r="Z88" s="19" cm="1">
        <f t="array" ref="Z88">IFERROR(SUMPRODUCT(($AD88:$HA88&gt;0)*($AD$12:$HA$12=Z$12)),0)</f>
        <v>0</v>
      </c>
      <c r="AA88" s="19" cm="1">
        <f t="array" ref="AA88">IFERROR(SUMPRODUCT(($AD88:$HA88&gt;0)*($AD$12:$HA$12=AA$12)),0)</f>
        <v>0</v>
      </c>
      <c r="AB88" s="19" cm="1">
        <f t="array" ref="AB88">IFERROR(SUMPRODUCT(($AD88:$HA88&gt;0)*($AD$12:$HA$12=AB$12)),0)</f>
        <v>0</v>
      </c>
      <c r="AD88" s="383">
        <f t="shared" si="93"/>
        <v>0</v>
      </c>
      <c r="AE88" s="383">
        <f t="shared" si="79"/>
        <v>0</v>
      </c>
      <c r="AF88" s="383">
        <f t="shared" si="79"/>
        <v>0</v>
      </c>
      <c r="AG88" s="383">
        <f t="shared" ref="AG88:CR88" si="109">IF(OR(AG64=0,AG76&gt;0),0,MIN(AF88+1,$I76*12))</f>
        <v>0</v>
      </c>
      <c r="AH88" s="383">
        <f t="shared" si="109"/>
        <v>0</v>
      </c>
      <c r="AI88" s="383">
        <f t="shared" si="109"/>
        <v>0</v>
      </c>
      <c r="AJ88" s="383">
        <f t="shared" si="109"/>
        <v>0</v>
      </c>
      <c r="AK88" s="383">
        <f t="shared" si="109"/>
        <v>0</v>
      </c>
      <c r="AL88" s="383">
        <f t="shared" si="109"/>
        <v>0</v>
      </c>
      <c r="AM88" s="383">
        <f t="shared" si="109"/>
        <v>0</v>
      </c>
      <c r="AN88" s="383">
        <f t="shared" si="109"/>
        <v>0</v>
      </c>
      <c r="AO88" s="383">
        <f t="shared" si="109"/>
        <v>0</v>
      </c>
      <c r="AP88" s="383">
        <f t="shared" si="109"/>
        <v>0</v>
      </c>
      <c r="AQ88" s="383">
        <f t="shared" si="109"/>
        <v>0</v>
      </c>
      <c r="AR88" s="383">
        <f t="shared" si="109"/>
        <v>0</v>
      </c>
      <c r="AS88" s="383">
        <f t="shared" si="109"/>
        <v>0</v>
      </c>
      <c r="AT88" s="383">
        <f t="shared" si="109"/>
        <v>0</v>
      </c>
      <c r="AU88" s="383">
        <f t="shared" si="109"/>
        <v>0</v>
      </c>
      <c r="AV88" s="383">
        <f t="shared" si="109"/>
        <v>0</v>
      </c>
      <c r="AW88" s="383">
        <f t="shared" si="109"/>
        <v>0</v>
      </c>
      <c r="AX88" s="383">
        <f t="shared" si="109"/>
        <v>0</v>
      </c>
      <c r="AY88" s="383">
        <f t="shared" si="109"/>
        <v>0</v>
      </c>
      <c r="AZ88" s="383">
        <f t="shared" si="109"/>
        <v>0</v>
      </c>
      <c r="BA88" s="383">
        <f t="shared" si="109"/>
        <v>0</v>
      </c>
      <c r="BB88" s="383">
        <f t="shared" si="109"/>
        <v>0</v>
      </c>
      <c r="BC88" s="383">
        <f t="shared" si="109"/>
        <v>0</v>
      </c>
      <c r="BD88" s="383">
        <f t="shared" si="109"/>
        <v>0</v>
      </c>
      <c r="BE88" s="383">
        <f t="shared" si="109"/>
        <v>0</v>
      </c>
      <c r="BF88" s="383">
        <f t="shared" si="109"/>
        <v>0</v>
      </c>
      <c r="BG88" s="383">
        <f t="shared" si="109"/>
        <v>0</v>
      </c>
      <c r="BH88" s="383">
        <f t="shared" si="109"/>
        <v>0</v>
      </c>
      <c r="BI88" s="383">
        <f t="shared" si="109"/>
        <v>0</v>
      </c>
      <c r="BJ88" s="383">
        <f t="shared" si="109"/>
        <v>0</v>
      </c>
      <c r="BK88" s="383">
        <f t="shared" si="109"/>
        <v>0</v>
      </c>
      <c r="BL88" s="383">
        <f t="shared" si="109"/>
        <v>0</v>
      </c>
      <c r="BM88" s="383">
        <f t="shared" si="109"/>
        <v>0</v>
      </c>
      <c r="BN88" s="383">
        <f t="shared" si="109"/>
        <v>0</v>
      </c>
      <c r="BO88" s="383">
        <f t="shared" si="109"/>
        <v>0</v>
      </c>
      <c r="BP88" s="383">
        <f t="shared" si="109"/>
        <v>0</v>
      </c>
      <c r="BQ88" s="383">
        <f t="shared" si="109"/>
        <v>0</v>
      </c>
      <c r="BR88" s="383">
        <f t="shared" si="109"/>
        <v>0</v>
      </c>
      <c r="BS88" s="383">
        <f t="shared" si="109"/>
        <v>0</v>
      </c>
      <c r="BT88" s="383">
        <f t="shared" si="109"/>
        <v>0</v>
      </c>
      <c r="BU88" s="383">
        <f t="shared" si="109"/>
        <v>0</v>
      </c>
      <c r="BV88" s="383">
        <f t="shared" si="109"/>
        <v>0</v>
      </c>
      <c r="BW88" s="383">
        <f t="shared" si="109"/>
        <v>0</v>
      </c>
      <c r="BX88" s="383">
        <f t="shared" si="109"/>
        <v>0</v>
      </c>
      <c r="BY88" s="383">
        <f t="shared" si="109"/>
        <v>0</v>
      </c>
      <c r="BZ88" s="383">
        <f t="shared" si="109"/>
        <v>0</v>
      </c>
      <c r="CA88" s="383">
        <f t="shared" si="109"/>
        <v>0</v>
      </c>
      <c r="CB88" s="383">
        <f t="shared" si="109"/>
        <v>0</v>
      </c>
      <c r="CC88" s="383">
        <f t="shared" si="109"/>
        <v>0</v>
      </c>
      <c r="CD88" s="383">
        <f t="shared" si="109"/>
        <v>0</v>
      </c>
      <c r="CE88" s="383">
        <f t="shared" si="109"/>
        <v>0</v>
      </c>
      <c r="CF88" s="383">
        <f t="shared" si="109"/>
        <v>0</v>
      </c>
      <c r="CG88" s="383">
        <f t="shared" si="109"/>
        <v>0</v>
      </c>
      <c r="CH88" s="383">
        <f t="shared" si="109"/>
        <v>0</v>
      </c>
      <c r="CI88" s="383">
        <f t="shared" si="109"/>
        <v>0</v>
      </c>
      <c r="CJ88" s="383">
        <f t="shared" si="109"/>
        <v>0</v>
      </c>
      <c r="CK88" s="383">
        <f t="shared" si="109"/>
        <v>0</v>
      </c>
      <c r="CL88" s="383">
        <f t="shared" si="109"/>
        <v>0</v>
      </c>
      <c r="CM88" s="383">
        <f t="shared" si="109"/>
        <v>0</v>
      </c>
      <c r="CN88" s="383">
        <f t="shared" si="109"/>
        <v>0</v>
      </c>
      <c r="CO88" s="383">
        <f t="shared" si="109"/>
        <v>0</v>
      </c>
      <c r="CP88" s="383">
        <f t="shared" si="109"/>
        <v>0</v>
      </c>
      <c r="CQ88" s="383">
        <f t="shared" si="109"/>
        <v>0</v>
      </c>
      <c r="CR88" s="383">
        <f t="shared" si="109"/>
        <v>0</v>
      </c>
      <c r="CS88" s="383">
        <f t="shared" ref="CS88:FD88" si="110">IF(OR(CS64=0,CS76&gt;0),0,MIN(CR88+1,$I76*12))</f>
        <v>0</v>
      </c>
      <c r="CT88" s="383">
        <f t="shared" si="110"/>
        <v>0</v>
      </c>
      <c r="CU88" s="383">
        <f t="shared" si="110"/>
        <v>0</v>
      </c>
      <c r="CV88" s="383">
        <f t="shared" si="110"/>
        <v>0</v>
      </c>
      <c r="CW88" s="383">
        <f t="shared" si="110"/>
        <v>0</v>
      </c>
      <c r="CX88" s="383">
        <f t="shared" si="110"/>
        <v>0</v>
      </c>
      <c r="CY88" s="383">
        <f t="shared" si="110"/>
        <v>0</v>
      </c>
      <c r="CZ88" s="383">
        <f t="shared" si="110"/>
        <v>0</v>
      </c>
      <c r="DA88" s="383">
        <f t="shared" si="110"/>
        <v>0</v>
      </c>
      <c r="DB88" s="383">
        <f t="shared" si="110"/>
        <v>0</v>
      </c>
      <c r="DC88" s="383">
        <f t="shared" si="110"/>
        <v>0</v>
      </c>
      <c r="DD88" s="383">
        <f t="shared" si="110"/>
        <v>0</v>
      </c>
      <c r="DE88" s="383">
        <f t="shared" si="110"/>
        <v>0</v>
      </c>
      <c r="DF88" s="383">
        <f t="shared" si="110"/>
        <v>0</v>
      </c>
      <c r="DG88" s="383">
        <f t="shared" si="110"/>
        <v>0</v>
      </c>
      <c r="DH88" s="383">
        <f t="shared" si="110"/>
        <v>0</v>
      </c>
      <c r="DI88" s="383">
        <f t="shared" si="110"/>
        <v>0</v>
      </c>
      <c r="DJ88" s="383">
        <f t="shared" si="110"/>
        <v>0</v>
      </c>
      <c r="DK88" s="383">
        <f t="shared" si="110"/>
        <v>0</v>
      </c>
      <c r="DL88" s="383">
        <f t="shared" si="110"/>
        <v>0</v>
      </c>
      <c r="DM88" s="383">
        <f t="shared" si="110"/>
        <v>0</v>
      </c>
      <c r="DN88" s="383">
        <f t="shared" si="110"/>
        <v>0</v>
      </c>
      <c r="DO88" s="383">
        <f t="shared" si="110"/>
        <v>0</v>
      </c>
      <c r="DP88" s="383">
        <f t="shared" si="110"/>
        <v>0</v>
      </c>
      <c r="DQ88" s="383">
        <f t="shared" si="110"/>
        <v>0</v>
      </c>
      <c r="DR88" s="383">
        <f t="shared" si="110"/>
        <v>0</v>
      </c>
      <c r="DS88" s="383">
        <f t="shared" si="110"/>
        <v>0</v>
      </c>
      <c r="DT88" s="383">
        <f t="shared" si="110"/>
        <v>0</v>
      </c>
      <c r="DU88" s="383">
        <f t="shared" si="110"/>
        <v>0</v>
      </c>
      <c r="DV88" s="383">
        <f t="shared" si="110"/>
        <v>0</v>
      </c>
      <c r="DW88" s="383">
        <f t="shared" si="110"/>
        <v>0</v>
      </c>
      <c r="DX88" s="383">
        <f t="shared" si="110"/>
        <v>0</v>
      </c>
      <c r="DY88" s="383">
        <f t="shared" si="110"/>
        <v>0</v>
      </c>
      <c r="DZ88" s="383">
        <f t="shared" si="110"/>
        <v>0</v>
      </c>
      <c r="EA88" s="383">
        <f t="shared" si="110"/>
        <v>0</v>
      </c>
      <c r="EB88" s="383">
        <f t="shared" si="110"/>
        <v>0</v>
      </c>
      <c r="EC88" s="383">
        <f t="shared" si="110"/>
        <v>0</v>
      </c>
      <c r="ED88" s="383">
        <f t="shared" si="110"/>
        <v>0</v>
      </c>
      <c r="EE88" s="383">
        <f t="shared" si="110"/>
        <v>0</v>
      </c>
      <c r="EF88" s="383">
        <f t="shared" si="110"/>
        <v>0</v>
      </c>
      <c r="EG88" s="383">
        <f t="shared" si="110"/>
        <v>0</v>
      </c>
      <c r="EH88" s="383">
        <f t="shared" si="110"/>
        <v>0</v>
      </c>
      <c r="EI88" s="383">
        <f t="shared" si="110"/>
        <v>0</v>
      </c>
      <c r="EJ88" s="383">
        <f t="shared" si="110"/>
        <v>0</v>
      </c>
      <c r="EK88" s="383">
        <f t="shared" si="110"/>
        <v>0</v>
      </c>
      <c r="EL88" s="383">
        <f t="shared" si="110"/>
        <v>0</v>
      </c>
      <c r="EM88" s="383">
        <f t="shared" si="110"/>
        <v>0</v>
      </c>
      <c r="EN88" s="383">
        <f t="shared" si="110"/>
        <v>0</v>
      </c>
      <c r="EO88" s="383">
        <f t="shared" si="110"/>
        <v>0</v>
      </c>
      <c r="EP88" s="383">
        <f t="shared" si="110"/>
        <v>0</v>
      </c>
      <c r="EQ88" s="383">
        <f t="shared" si="110"/>
        <v>0</v>
      </c>
      <c r="ER88" s="383">
        <f t="shared" si="110"/>
        <v>0</v>
      </c>
      <c r="ES88" s="383">
        <f t="shared" si="110"/>
        <v>0</v>
      </c>
      <c r="ET88" s="383">
        <f t="shared" si="110"/>
        <v>0</v>
      </c>
      <c r="EU88" s="383">
        <f t="shared" si="110"/>
        <v>0</v>
      </c>
      <c r="EV88" s="383">
        <f t="shared" si="110"/>
        <v>0</v>
      </c>
      <c r="EW88" s="383">
        <f t="shared" si="110"/>
        <v>0</v>
      </c>
      <c r="EX88" s="383">
        <f t="shared" si="110"/>
        <v>0</v>
      </c>
      <c r="EY88" s="383">
        <f t="shared" si="110"/>
        <v>0</v>
      </c>
      <c r="EZ88" s="383">
        <f t="shared" si="110"/>
        <v>0</v>
      </c>
      <c r="FA88" s="383">
        <f t="shared" si="110"/>
        <v>0</v>
      </c>
      <c r="FB88" s="383">
        <f t="shared" si="110"/>
        <v>0</v>
      </c>
      <c r="FC88" s="383">
        <f t="shared" si="110"/>
        <v>0</v>
      </c>
      <c r="FD88" s="383">
        <f t="shared" si="110"/>
        <v>0</v>
      </c>
      <c r="FE88" s="383">
        <f t="shared" ref="FE88:HA88" si="111">IF(OR(FE64=0,FE76&gt;0),0,MIN(FD88+1,$I76*12))</f>
        <v>0</v>
      </c>
      <c r="FF88" s="383">
        <f t="shared" si="111"/>
        <v>0</v>
      </c>
      <c r="FG88" s="383">
        <f t="shared" si="111"/>
        <v>0</v>
      </c>
      <c r="FH88" s="383">
        <f t="shared" si="111"/>
        <v>0</v>
      </c>
      <c r="FI88" s="383">
        <f t="shared" si="111"/>
        <v>0</v>
      </c>
      <c r="FJ88" s="383">
        <f t="shared" si="111"/>
        <v>0</v>
      </c>
      <c r="FK88" s="383">
        <f t="shared" si="111"/>
        <v>0</v>
      </c>
      <c r="FL88" s="383">
        <f t="shared" si="111"/>
        <v>0</v>
      </c>
      <c r="FM88" s="383">
        <f t="shared" si="111"/>
        <v>0</v>
      </c>
      <c r="FN88" s="383">
        <f t="shared" si="111"/>
        <v>0</v>
      </c>
      <c r="FO88" s="383">
        <f t="shared" si="111"/>
        <v>0</v>
      </c>
      <c r="FP88" s="383">
        <f t="shared" si="111"/>
        <v>0</v>
      </c>
      <c r="FQ88" s="383">
        <f t="shared" si="111"/>
        <v>0</v>
      </c>
      <c r="FR88" s="383">
        <f t="shared" si="111"/>
        <v>0</v>
      </c>
      <c r="FS88" s="383">
        <f t="shared" si="111"/>
        <v>0</v>
      </c>
      <c r="FT88" s="383">
        <f t="shared" si="111"/>
        <v>0</v>
      </c>
      <c r="FU88" s="383">
        <f t="shared" si="111"/>
        <v>0</v>
      </c>
      <c r="FV88" s="383">
        <f t="shared" si="111"/>
        <v>0</v>
      </c>
      <c r="FW88" s="383">
        <f t="shared" si="111"/>
        <v>0</v>
      </c>
      <c r="FX88" s="383">
        <f t="shared" si="111"/>
        <v>0</v>
      </c>
      <c r="FY88" s="383">
        <f t="shared" si="111"/>
        <v>0</v>
      </c>
      <c r="FZ88" s="383">
        <f t="shared" si="111"/>
        <v>0</v>
      </c>
      <c r="GA88" s="383">
        <f t="shared" si="111"/>
        <v>0</v>
      </c>
      <c r="GB88" s="383">
        <f t="shared" si="111"/>
        <v>0</v>
      </c>
      <c r="GC88" s="383">
        <f t="shared" si="111"/>
        <v>0</v>
      </c>
      <c r="GD88" s="383">
        <f t="shared" si="111"/>
        <v>0</v>
      </c>
      <c r="GE88" s="383">
        <f t="shared" si="111"/>
        <v>0</v>
      </c>
      <c r="GF88" s="383">
        <f t="shared" si="111"/>
        <v>0</v>
      </c>
      <c r="GG88" s="383">
        <f t="shared" si="111"/>
        <v>0</v>
      </c>
      <c r="GH88" s="383">
        <f t="shared" si="111"/>
        <v>0</v>
      </c>
      <c r="GI88" s="383">
        <f t="shared" si="111"/>
        <v>0</v>
      </c>
      <c r="GJ88" s="383">
        <f t="shared" si="111"/>
        <v>0</v>
      </c>
      <c r="GK88" s="383">
        <f t="shared" si="111"/>
        <v>0</v>
      </c>
      <c r="GL88" s="383">
        <f t="shared" si="111"/>
        <v>0</v>
      </c>
      <c r="GM88" s="383">
        <f t="shared" si="111"/>
        <v>0</v>
      </c>
      <c r="GN88" s="383">
        <f t="shared" si="111"/>
        <v>0</v>
      </c>
      <c r="GO88" s="383">
        <f t="shared" si="111"/>
        <v>0</v>
      </c>
      <c r="GP88" s="383">
        <f t="shared" si="111"/>
        <v>0</v>
      </c>
      <c r="GQ88" s="383">
        <f t="shared" si="111"/>
        <v>0</v>
      </c>
      <c r="GR88" s="383">
        <f t="shared" si="111"/>
        <v>0</v>
      </c>
      <c r="GS88" s="383">
        <f t="shared" si="111"/>
        <v>0</v>
      </c>
      <c r="GT88" s="383">
        <f t="shared" si="111"/>
        <v>0</v>
      </c>
      <c r="GU88" s="383">
        <f t="shared" si="111"/>
        <v>0</v>
      </c>
      <c r="GV88" s="383">
        <f t="shared" si="111"/>
        <v>0</v>
      </c>
      <c r="GW88" s="383">
        <f t="shared" si="111"/>
        <v>0</v>
      </c>
      <c r="GX88" s="383">
        <f t="shared" si="111"/>
        <v>0</v>
      </c>
      <c r="GY88" s="383">
        <f t="shared" si="111"/>
        <v>0</v>
      </c>
      <c r="GZ88" s="383">
        <f t="shared" si="111"/>
        <v>0</v>
      </c>
      <c r="HA88" s="383">
        <f t="shared" si="111"/>
        <v>0</v>
      </c>
    </row>
    <row r="89" spans="3:209" x14ac:dyDescent="0.2">
      <c r="C89" s="262">
        <f t="shared" si="90"/>
        <v>7</v>
      </c>
      <c r="D89" s="21"/>
      <c r="F89" s="307" t="str">
        <f t="shared" ref="F89:L89" si="112">IF($D77=0,"",_xlfn.XLOOKUP($D77,$D$17:$D$31,F$17:F$31))</f>
        <v/>
      </c>
      <c r="G89" s="662" t="str">
        <f t="shared" si="84"/>
        <v/>
      </c>
      <c r="H89" s="291" t="str">
        <f t="shared" si="112"/>
        <v/>
      </c>
      <c r="I89" s="294" t="str">
        <f t="shared" si="112"/>
        <v/>
      </c>
      <c r="J89" s="665" t="str">
        <f t="shared" ref="J89" si="113">IF($D77=0,"",_xlfn.XLOOKUP($D77,$D$17:$D$31,J$17:J$31))</f>
        <v/>
      </c>
      <c r="K89" s="294" t="str">
        <f t="shared" si="86"/>
        <v/>
      </c>
      <c r="L89" s="275" t="str">
        <f t="shared" si="112"/>
        <v/>
      </c>
      <c r="N89" s="19" cm="1">
        <f t="array" ref="N89">IFERROR(SUMPRODUCT(($AD89:$HA89&gt;0)*($AD$12:$HA$12=N$12)),0)</f>
        <v>0</v>
      </c>
      <c r="O89" s="19" cm="1">
        <f t="array" ref="O89">IFERROR(SUMPRODUCT(($AD89:$HA89&gt;0)*($AD$12:$HA$12=O$12)),0)</f>
        <v>0</v>
      </c>
      <c r="P89" s="19" cm="1">
        <f t="array" ref="P89">IFERROR(SUMPRODUCT(($AD89:$HA89&gt;0)*($AD$12:$HA$12=P$12)),0)</f>
        <v>0</v>
      </c>
      <c r="Q89" s="19" cm="1">
        <f t="array" ref="Q89">IFERROR(SUMPRODUCT(($AD89:$HA89&gt;0)*($AD$12:$HA$12=Q$12)),0)</f>
        <v>0</v>
      </c>
      <c r="R89" s="19" cm="1">
        <f t="array" ref="R89">IFERROR(SUMPRODUCT(($AD89:$HA89&gt;0)*($AD$12:$HA$12=R$12)),0)</f>
        <v>0</v>
      </c>
      <c r="S89" s="19" cm="1">
        <f t="array" ref="S89">IFERROR(SUMPRODUCT(($AD89:$HA89&gt;0)*($AD$12:$HA$12=S$12)),0)</f>
        <v>0</v>
      </c>
      <c r="T89" s="19" cm="1">
        <f t="array" ref="T89">IFERROR(SUMPRODUCT(($AD89:$HA89&gt;0)*($AD$12:$HA$12=T$12)),0)</f>
        <v>0</v>
      </c>
      <c r="U89" s="19" cm="1">
        <f t="array" ref="U89">IFERROR(SUMPRODUCT(($AD89:$HA89&gt;0)*($AD$12:$HA$12=U$12)),0)</f>
        <v>0</v>
      </c>
      <c r="V89" s="19" cm="1">
        <f t="array" ref="V89">IFERROR(SUMPRODUCT(($AD89:$HA89&gt;0)*($AD$12:$HA$12=V$12)),0)</f>
        <v>0</v>
      </c>
      <c r="W89" s="19" cm="1">
        <f t="array" ref="W89">IFERROR(SUMPRODUCT(($AD89:$HA89&gt;0)*($AD$12:$HA$12=W$12)),0)</f>
        <v>0</v>
      </c>
      <c r="X89" s="19" cm="1">
        <f t="array" ref="X89">IFERROR(SUMPRODUCT(($AD89:$HA89&gt;0)*($AD$12:$HA$12=X$12)),0)</f>
        <v>0</v>
      </c>
      <c r="Y89" s="19" cm="1">
        <f t="array" ref="Y89">IFERROR(SUMPRODUCT(($AD89:$HA89&gt;0)*($AD$12:$HA$12=Y$12)),0)</f>
        <v>0</v>
      </c>
      <c r="Z89" s="19" cm="1">
        <f t="array" ref="Z89">IFERROR(SUMPRODUCT(($AD89:$HA89&gt;0)*($AD$12:$HA$12=Z$12)),0)</f>
        <v>0</v>
      </c>
      <c r="AA89" s="19" cm="1">
        <f t="array" ref="AA89">IFERROR(SUMPRODUCT(($AD89:$HA89&gt;0)*($AD$12:$HA$12=AA$12)),0)</f>
        <v>0</v>
      </c>
      <c r="AB89" s="19" cm="1">
        <f t="array" ref="AB89">IFERROR(SUMPRODUCT(($AD89:$HA89&gt;0)*($AD$12:$HA$12=AB$12)),0)</f>
        <v>0</v>
      </c>
      <c r="AD89" s="383">
        <f t="shared" si="93"/>
        <v>0</v>
      </c>
      <c r="AE89" s="383">
        <f t="shared" si="79"/>
        <v>0</v>
      </c>
      <c r="AF89" s="383">
        <f t="shared" si="79"/>
        <v>0</v>
      </c>
      <c r="AG89" s="383">
        <f t="shared" ref="AG89:CR89" si="114">IF(OR(AG65=0,AG77&gt;0),0,MIN(AF89+1,$I77*12))</f>
        <v>0</v>
      </c>
      <c r="AH89" s="383">
        <f t="shared" si="114"/>
        <v>0</v>
      </c>
      <c r="AI89" s="383">
        <f t="shared" si="114"/>
        <v>0</v>
      </c>
      <c r="AJ89" s="383">
        <f t="shared" si="114"/>
        <v>0</v>
      </c>
      <c r="AK89" s="383">
        <f t="shared" si="114"/>
        <v>0</v>
      </c>
      <c r="AL89" s="383">
        <f t="shared" si="114"/>
        <v>0</v>
      </c>
      <c r="AM89" s="383">
        <f t="shared" si="114"/>
        <v>0</v>
      </c>
      <c r="AN89" s="383">
        <f t="shared" si="114"/>
        <v>0</v>
      </c>
      <c r="AO89" s="383">
        <f t="shared" si="114"/>
        <v>0</v>
      </c>
      <c r="AP89" s="383">
        <f t="shared" si="114"/>
        <v>0</v>
      </c>
      <c r="AQ89" s="383">
        <f t="shared" si="114"/>
        <v>0</v>
      </c>
      <c r="AR89" s="383">
        <f t="shared" si="114"/>
        <v>0</v>
      </c>
      <c r="AS89" s="383">
        <f t="shared" si="114"/>
        <v>0</v>
      </c>
      <c r="AT89" s="383">
        <f t="shared" si="114"/>
        <v>0</v>
      </c>
      <c r="AU89" s="383">
        <f t="shared" si="114"/>
        <v>0</v>
      </c>
      <c r="AV89" s="383">
        <f t="shared" si="114"/>
        <v>0</v>
      </c>
      <c r="AW89" s="383">
        <f t="shared" si="114"/>
        <v>0</v>
      </c>
      <c r="AX89" s="383">
        <f t="shared" si="114"/>
        <v>0</v>
      </c>
      <c r="AY89" s="383">
        <f t="shared" si="114"/>
        <v>0</v>
      </c>
      <c r="AZ89" s="383">
        <f t="shared" si="114"/>
        <v>0</v>
      </c>
      <c r="BA89" s="383">
        <f t="shared" si="114"/>
        <v>0</v>
      </c>
      <c r="BB89" s="383">
        <f t="shared" si="114"/>
        <v>0</v>
      </c>
      <c r="BC89" s="383">
        <f t="shared" si="114"/>
        <v>0</v>
      </c>
      <c r="BD89" s="383">
        <f t="shared" si="114"/>
        <v>0</v>
      </c>
      <c r="BE89" s="383">
        <f t="shared" si="114"/>
        <v>0</v>
      </c>
      <c r="BF89" s="383">
        <f t="shared" si="114"/>
        <v>0</v>
      </c>
      <c r="BG89" s="383">
        <f t="shared" si="114"/>
        <v>0</v>
      </c>
      <c r="BH89" s="383">
        <f t="shared" si="114"/>
        <v>0</v>
      </c>
      <c r="BI89" s="383">
        <f t="shared" si="114"/>
        <v>0</v>
      </c>
      <c r="BJ89" s="383">
        <f t="shared" si="114"/>
        <v>0</v>
      </c>
      <c r="BK89" s="383">
        <f t="shared" si="114"/>
        <v>0</v>
      </c>
      <c r="BL89" s="383">
        <f t="shared" si="114"/>
        <v>0</v>
      </c>
      <c r="BM89" s="383">
        <f t="shared" si="114"/>
        <v>0</v>
      </c>
      <c r="BN89" s="383">
        <f t="shared" si="114"/>
        <v>0</v>
      </c>
      <c r="BO89" s="383">
        <f t="shared" si="114"/>
        <v>0</v>
      </c>
      <c r="BP89" s="383">
        <f t="shared" si="114"/>
        <v>0</v>
      </c>
      <c r="BQ89" s="383">
        <f t="shared" si="114"/>
        <v>0</v>
      </c>
      <c r="BR89" s="383">
        <f t="shared" si="114"/>
        <v>0</v>
      </c>
      <c r="BS89" s="383">
        <f t="shared" si="114"/>
        <v>0</v>
      </c>
      <c r="BT89" s="383">
        <f t="shared" si="114"/>
        <v>0</v>
      </c>
      <c r="BU89" s="383">
        <f t="shared" si="114"/>
        <v>0</v>
      </c>
      <c r="BV89" s="383">
        <f t="shared" si="114"/>
        <v>0</v>
      </c>
      <c r="BW89" s="383">
        <f t="shared" si="114"/>
        <v>0</v>
      </c>
      <c r="BX89" s="383">
        <f t="shared" si="114"/>
        <v>0</v>
      </c>
      <c r="BY89" s="383">
        <f t="shared" si="114"/>
        <v>0</v>
      </c>
      <c r="BZ89" s="383">
        <f t="shared" si="114"/>
        <v>0</v>
      </c>
      <c r="CA89" s="383">
        <f t="shared" si="114"/>
        <v>0</v>
      </c>
      <c r="CB89" s="383">
        <f t="shared" si="114"/>
        <v>0</v>
      </c>
      <c r="CC89" s="383">
        <f t="shared" si="114"/>
        <v>0</v>
      </c>
      <c r="CD89" s="383">
        <f t="shared" si="114"/>
        <v>0</v>
      </c>
      <c r="CE89" s="383">
        <f t="shared" si="114"/>
        <v>0</v>
      </c>
      <c r="CF89" s="383">
        <f t="shared" si="114"/>
        <v>0</v>
      </c>
      <c r="CG89" s="383">
        <f t="shared" si="114"/>
        <v>0</v>
      </c>
      <c r="CH89" s="383">
        <f t="shared" si="114"/>
        <v>0</v>
      </c>
      <c r="CI89" s="383">
        <f t="shared" si="114"/>
        <v>0</v>
      </c>
      <c r="CJ89" s="383">
        <f t="shared" si="114"/>
        <v>0</v>
      </c>
      <c r="CK89" s="383">
        <f t="shared" si="114"/>
        <v>0</v>
      </c>
      <c r="CL89" s="383">
        <f t="shared" si="114"/>
        <v>0</v>
      </c>
      <c r="CM89" s="383">
        <f t="shared" si="114"/>
        <v>0</v>
      </c>
      <c r="CN89" s="383">
        <f t="shared" si="114"/>
        <v>0</v>
      </c>
      <c r="CO89" s="383">
        <f t="shared" si="114"/>
        <v>0</v>
      </c>
      <c r="CP89" s="383">
        <f t="shared" si="114"/>
        <v>0</v>
      </c>
      <c r="CQ89" s="383">
        <f t="shared" si="114"/>
        <v>0</v>
      </c>
      <c r="CR89" s="383">
        <f t="shared" si="114"/>
        <v>0</v>
      </c>
      <c r="CS89" s="383">
        <f t="shared" ref="CS89:FD89" si="115">IF(OR(CS65=0,CS77&gt;0),0,MIN(CR89+1,$I77*12))</f>
        <v>0</v>
      </c>
      <c r="CT89" s="383">
        <f t="shared" si="115"/>
        <v>0</v>
      </c>
      <c r="CU89" s="383">
        <f t="shared" si="115"/>
        <v>0</v>
      </c>
      <c r="CV89" s="383">
        <f t="shared" si="115"/>
        <v>0</v>
      </c>
      <c r="CW89" s="383">
        <f t="shared" si="115"/>
        <v>0</v>
      </c>
      <c r="CX89" s="383">
        <f t="shared" si="115"/>
        <v>0</v>
      </c>
      <c r="CY89" s="383">
        <f t="shared" si="115"/>
        <v>0</v>
      </c>
      <c r="CZ89" s="383">
        <f t="shared" si="115"/>
        <v>0</v>
      </c>
      <c r="DA89" s="383">
        <f t="shared" si="115"/>
        <v>0</v>
      </c>
      <c r="DB89" s="383">
        <f t="shared" si="115"/>
        <v>0</v>
      </c>
      <c r="DC89" s="383">
        <f t="shared" si="115"/>
        <v>0</v>
      </c>
      <c r="DD89" s="383">
        <f t="shared" si="115"/>
        <v>0</v>
      </c>
      <c r="DE89" s="383">
        <f t="shared" si="115"/>
        <v>0</v>
      </c>
      <c r="DF89" s="383">
        <f t="shared" si="115"/>
        <v>0</v>
      </c>
      <c r="DG89" s="383">
        <f t="shared" si="115"/>
        <v>0</v>
      </c>
      <c r="DH89" s="383">
        <f t="shared" si="115"/>
        <v>0</v>
      </c>
      <c r="DI89" s="383">
        <f t="shared" si="115"/>
        <v>0</v>
      </c>
      <c r="DJ89" s="383">
        <f t="shared" si="115"/>
        <v>0</v>
      </c>
      <c r="DK89" s="383">
        <f t="shared" si="115"/>
        <v>0</v>
      </c>
      <c r="DL89" s="383">
        <f t="shared" si="115"/>
        <v>0</v>
      </c>
      <c r="DM89" s="383">
        <f t="shared" si="115"/>
        <v>0</v>
      </c>
      <c r="DN89" s="383">
        <f t="shared" si="115"/>
        <v>0</v>
      </c>
      <c r="DO89" s="383">
        <f t="shared" si="115"/>
        <v>0</v>
      </c>
      <c r="DP89" s="383">
        <f t="shared" si="115"/>
        <v>0</v>
      </c>
      <c r="DQ89" s="383">
        <f t="shared" si="115"/>
        <v>0</v>
      </c>
      <c r="DR89" s="383">
        <f t="shared" si="115"/>
        <v>0</v>
      </c>
      <c r="DS89" s="383">
        <f t="shared" si="115"/>
        <v>0</v>
      </c>
      <c r="DT89" s="383">
        <f t="shared" si="115"/>
        <v>0</v>
      </c>
      <c r="DU89" s="383">
        <f t="shared" si="115"/>
        <v>0</v>
      </c>
      <c r="DV89" s="383">
        <f t="shared" si="115"/>
        <v>0</v>
      </c>
      <c r="DW89" s="383">
        <f t="shared" si="115"/>
        <v>0</v>
      </c>
      <c r="DX89" s="383">
        <f t="shared" si="115"/>
        <v>0</v>
      </c>
      <c r="DY89" s="383">
        <f t="shared" si="115"/>
        <v>0</v>
      </c>
      <c r="DZ89" s="383">
        <f t="shared" si="115"/>
        <v>0</v>
      </c>
      <c r="EA89" s="383">
        <f t="shared" si="115"/>
        <v>0</v>
      </c>
      <c r="EB89" s="383">
        <f t="shared" si="115"/>
        <v>0</v>
      </c>
      <c r="EC89" s="383">
        <f t="shared" si="115"/>
        <v>0</v>
      </c>
      <c r="ED89" s="383">
        <f t="shared" si="115"/>
        <v>0</v>
      </c>
      <c r="EE89" s="383">
        <f t="shared" si="115"/>
        <v>0</v>
      </c>
      <c r="EF89" s="383">
        <f t="shared" si="115"/>
        <v>0</v>
      </c>
      <c r="EG89" s="383">
        <f t="shared" si="115"/>
        <v>0</v>
      </c>
      <c r="EH89" s="383">
        <f t="shared" si="115"/>
        <v>0</v>
      </c>
      <c r="EI89" s="383">
        <f t="shared" si="115"/>
        <v>0</v>
      </c>
      <c r="EJ89" s="383">
        <f t="shared" si="115"/>
        <v>0</v>
      </c>
      <c r="EK89" s="383">
        <f t="shared" si="115"/>
        <v>0</v>
      </c>
      <c r="EL89" s="383">
        <f t="shared" si="115"/>
        <v>0</v>
      </c>
      <c r="EM89" s="383">
        <f t="shared" si="115"/>
        <v>0</v>
      </c>
      <c r="EN89" s="383">
        <f t="shared" si="115"/>
        <v>0</v>
      </c>
      <c r="EO89" s="383">
        <f t="shared" si="115"/>
        <v>0</v>
      </c>
      <c r="EP89" s="383">
        <f t="shared" si="115"/>
        <v>0</v>
      </c>
      <c r="EQ89" s="383">
        <f t="shared" si="115"/>
        <v>0</v>
      </c>
      <c r="ER89" s="383">
        <f t="shared" si="115"/>
        <v>0</v>
      </c>
      <c r="ES89" s="383">
        <f t="shared" si="115"/>
        <v>0</v>
      </c>
      <c r="ET89" s="383">
        <f t="shared" si="115"/>
        <v>0</v>
      </c>
      <c r="EU89" s="383">
        <f t="shared" si="115"/>
        <v>0</v>
      </c>
      <c r="EV89" s="383">
        <f t="shared" si="115"/>
        <v>0</v>
      </c>
      <c r="EW89" s="383">
        <f t="shared" si="115"/>
        <v>0</v>
      </c>
      <c r="EX89" s="383">
        <f t="shared" si="115"/>
        <v>0</v>
      </c>
      <c r="EY89" s="383">
        <f t="shared" si="115"/>
        <v>0</v>
      </c>
      <c r="EZ89" s="383">
        <f t="shared" si="115"/>
        <v>0</v>
      </c>
      <c r="FA89" s="383">
        <f t="shared" si="115"/>
        <v>0</v>
      </c>
      <c r="FB89" s="383">
        <f t="shared" si="115"/>
        <v>0</v>
      </c>
      <c r="FC89" s="383">
        <f t="shared" si="115"/>
        <v>0</v>
      </c>
      <c r="FD89" s="383">
        <f t="shared" si="115"/>
        <v>0</v>
      </c>
      <c r="FE89" s="383">
        <f t="shared" ref="FE89:HA89" si="116">IF(OR(FE65=0,FE77&gt;0),0,MIN(FD89+1,$I77*12))</f>
        <v>0</v>
      </c>
      <c r="FF89" s="383">
        <f t="shared" si="116"/>
        <v>0</v>
      </c>
      <c r="FG89" s="383">
        <f t="shared" si="116"/>
        <v>0</v>
      </c>
      <c r="FH89" s="383">
        <f t="shared" si="116"/>
        <v>0</v>
      </c>
      <c r="FI89" s="383">
        <f t="shared" si="116"/>
        <v>0</v>
      </c>
      <c r="FJ89" s="383">
        <f t="shared" si="116"/>
        <v>0</v>
      </c>
      <c r="FK89" s="383">
        <f t="shared" si="116"/>
        <v>0</v>
      </c>
      <c r="FL89" s="383">
        <f t="shared" si="116"/>
        <v>0</v>
      </c>
      <c r="FM89" s="383">
        <f t="shared" si="116"/>
        <v>0</v>
      </c>
      <c r="FN89" s="383">
        <f t="shared" si="116"/>
        <v>0</v>
      </c>
      <c r="FO89" s="383">
        <f t="shared" si="116"/>
        <v>0</v>
      </c>
      <c r="FP89" s="383">
        <f t="shared" si="116"/>
        <v>0</v>
      </c>
      <c r="FQ89" s="383">
        <f t="shared" si="116"/>
        <v>0</v>
      </c>
      <c r="FR89" s="383">
        <f t="shared" si="116"/>
        <v>0</v>
      </c>
      <c r="FS89" s="383">
        <f t="shared" si="116"/>
        <v>0</v>
      </c>
      <c r="FT89" s="383">
        <f t="shared" si="116"/>
        <v>0</v>
      </c>
      <c r="FU89" s="383">
        <f t="shared" si="116"/>
        <v>0</v>
      </c>
      <c r="FV89" s="383">
        <f t="shared" si="116"/>
        <v>0</v>
      </c>
      <c r="FW89" s="383">
        <f t="shared" si="116"/>
        <v>0</v>
      </c>
      <c r="FX89" s="383">
        <f t="shared" si="116"/>
        <v>0</v>
      </c>
      <c r="FY89" s="383">
        <f t="shared" si="116"/>
        <v>0</v>
      </c>
      <c r="FZ89" s="383">
        <f t="shared" si="116"/>
        <v>0</v>
      </c>
      <c r="GA89" s="383">
        <f t="shared" si="116"/>
        <v>0</v>
      </c>
      <c r="GB89" s="383">
        <f t="shared" si="116"/>
        <v>0</v>
      </c>
      <c r="GC89" s="383">
        <f t="shared" si="116"/>
        <v>0</v>
      </c>
      <c r="GD89" s="383">
        <f t="shared" si="116"/>
        <v>0</v>
      </c>
      <c r="GE89" s="383">
        <f t="shared" si="116"/>
        <v>0</v>
      </c>
      <c r="GF89" s="383">
        <f t="shared" si="116"/>
        <v>0</v>
      </c>
      <c r="GG89" s="383">
        <f t="shared" si="116"/>
        <v>0</v>
      </c>
      <c r="GH89" s="383">
        <f t="shared" si="116"/>
        <v>0</v>
      </c>
      <c r="GI89" s="383">
        <f t="shared" si="116"/>
        <v>0</v>
      </c>
      <c r="GJ89" s="383">
        <f t="shared" si="116"/>
        <v>0</v>
      </c>
      <c r="GK89" s="383">
        <f t="shared" si="116"/>
        <v>0</v>
      </c>
      <c r="GL89" s="383">
        <f t="shared" si="116"/>
        <v>0</v>
      </c>
      <c r="GM89" s="383">
        <f t="shared" si="116"/>
        <v>0</v>
      </c>
      <c r="GN89" s="383">
        <f t="shared" si="116"/>
        <v>0</v>
      </c>
      <c r="GO89" s="383">
        <f t="shared" si="116"/>
        <v>0</v>
      </c>
      <c r="GP89" s="383">
        <f t="shared" si="116"/>
        <v>0</v>
      </c>
      <c r="GQ89" s="383">
        <f t="shared" si="116"/>
        <v>0</v>
      </c>
      <c r="GR89" s="383">
        <f t="shared" si="116"/>
        <v>0</v>
      </c>
      <c r="GS89" s="383">
        <f t="shared" si="116"/>
        <v>0</v>
      </c>
      <c r="GT89" s="383">
        <f t="shared" si="116"/>
        <v>0</v>
      </c>
      <c r="GU89" s="383">
        <f t="shared" si="116"/>
        <v>0</v>
      </c>
      <c r="GV89" s="383">
        <f t="shared" si="116"/>
        <v>0</v>
      </c>
      <c r="GW89" s="383">
        <f t="shared" si="116"/>
        <v>0</v>
      </c>
      <c r="GX89" s="383">
        <f t="shared" si="116"/>
        <v>0</v>
      </c>
      <c r="GY89" s="383">
        <f t="shared" si="116"/>
        <v>0</v>
      </c>
      <c r="GZ89" s="383">
        <f t="shared" si="116"/>
        <v>0</v>
      </c>
      <c r="HA89" s="383">
        <f t="shared" si="116"/>
        <v>0</v>
      </c>
    </row>
    <row r="90" spans="3:209" x14ac:dyDescent="0.2">
      <c r="C90" s="262">
        <f t="shared" si="90"/>
        <v>8</v>
      </c>
      <c r="D90" s="21"/>
      <c r="F90" s="307" t="str">
        <f t="shared" ref="F90:L90" si="117">IF($D78=0,"",_xlfn.XLOOKUP($D78,$D$17:$D$31,F$17:F$31))</f>
        <v/>
      </c>
      <c r="G90" s="662" t="str">
        <f t="shared" si="84"/>
        <v/>
      </c>
      <c r="H90" s="291" t="str">
        <f t="shared" si="117"/>
        <v/>
      </c>
      <c r="I90" s="294" t="str">
        <f t="shared" si="117"/>
        <v/>
      </c>
      <c r="J90" s="665" t="str">
        <f t="shared" ref="J90" si="118">IF($D78=0,"",_xlfn.XLOOKUP($D78,$D$17:$D$31,J$17:J$31))</f>
        <v/>
      </c>
      <c r="K90" s="294" t="str">
        <f t="shared" si="86"/>
        <v/>
      </c>
      <c r="L90" s="275" t="str">
        <f t="shared" si="117"/>
        <v/>
      </c>
      <c r="N90" s="19" cm="1">
        <f t="array" ref="N90">IFERROR(SUMPRODUCT(($AD90:$HA90&gt;0)*($AD$12:$HA$12=N$12)),0)</f>
        <v>0</v>
      </c>
      <c r="O90" s="19" cm="1">
        <f t="array" ref="O90">IFERROR(SUMPRODUCT(($AD90:$HA90&gt;0)*($AD$12:$HA$12=O$12)),0)</f>
        <v>0</v>
      </c>
      <c r="P90" s="19" cm="1">
        <f t="array" ref="P90">IFERROR(SUMPRODUCT(($AD90:$HA90&gt;0)*($AD$12:$HA$12=P$12)),0)</f>
        <v>0</v>
      </c>
      <c r="Q90" s="19" cm="1">
        <f t="array" ref="Q90">IFERROR(SUMPRODUCT(($AD90:$HA90&gt;0)*($AD$12:$HA$12=Q$12)),0)</f>
        <v>0</v>
      </c>
      <c r="R90" s="19" cm="1">
        <f t="array" ref="R90">IFERROR(SUMPRODUCT(($AD90:$HA90&gt;0)*($AD$12:$HA$12=R$12)),0)</f>
        <v>0</v>
      </c>
      <c r="S90" s="19" cm="1">
        <f t="array" ref="S90">IFERROR(SUMPRODUCT(($AD90:$HA90&gt;0)*($AD$12:$HA$12=S$12)),0)</f>
        <v>0</v>
      </c>
      <c r="T90" s="19" cm="1">
        <f t="array" ref="T90">IFERROR(SUMPRODUCT(($AD90:$HA90&gt;0)*($AD$12:$HA$12=T$12)),0)</f>
        <v>0</v>
      </c>
      <c r="U90" s="19" cm="1">
        <f t="array" ref="U90">IFERROR(SUMPRODUCT(($AD90:$HA90&gt;0)*($AD$12:$HA$12=U$12)),0)</f>
        <v>0</v>
      </c>
      <c r="V90" s="19" cm="1">
        <f t="array" ref="V90">IFERROR(SUMPRODUCT(($AD90:$HA90&gt;0)*($AD$12:$HA$12=V$12)),0)</f>
        <v>0</v>
      </c>
      <c r="W90" s="19" cm="1">
        <f t="array" ref="W90">IFERROR(SUMPRODUCT(($AD90:$HA90&gt;0)*($AD$12:$HA$12=W$12)),0)</f>
        <v>0</v>
      </c>
      <c r="X90" s="19" cm="1">
        <f t="array" ref="X90">IFERROR(SUMPRODUCT(($AD90:$HA90&gt;0)*($AD$12:$HA$12=X$12)),0)</f>
        <v>0</v>
      </c>
      <c r="Y90" s="19" cm="1">
        <f t="array" ref="Y90">IFERROR(SUMPRODUCT(($AD90:$HA90&gt;0)*($AD$12:$HA$12=Y$12)),0)</f>
        <v>0</v>
      </c>
      <c r="Z90" s="19" cm="1">
        <f t="array" ref="Z90">IFERROR(SUMPRODUCT(($AD90:$HA90&gt;0)*($AD$12:$HA$12=Z$12)),0)</f>
        <v>0</v>
      </c>
      <c r="AA90" s="19" cm="1">
        <f t="array" ref="AA90">IFERROR(SUMPRODUCT(($AD90:$HA90&gt;0)*($AD$12:$HA$12=AA$12)),0)</f>
        <v>0</v>
      </c>
      <c r="AB90" s="19" cm="1">
        <f t="array" ref="AB90">IFERROR(SUMPRODUCT(($AD90:$HA90&gt;0)*($AD$12:$HA$12=AB$12)),0)</f>
        <v>0</v>
      </c>
      <c r="AD90" s="383">
        <f t="shared" si="93"/>
        <v>0</v>
      </c>
      <c r="AE90" s="383">
        <f t="shared" si="79"/>
        <v>0</v>
      </c>
      <c r="AF90" s="383">
        <f t="shared" si="79"/>
        <v>0</v>
      </c>
      <c r="AG90" s="383">
        <f t="shared" ref="AG90:CR90" si="119">IF(OR(AG66=0,AG78&gt;0),0,MIN(AF90+1,$I78*12))</f>
        <v>0</v>
      </c>
      <c r="AH90" s="383">
        <f t="shared" si="119"/>
        <v>0</v>
      </c>
      <c r="AI90" s="383">
        <f t="shared" si="119"/>
        <v>0</v>
      </c>
      <c r="AJ90" s="383">
        <f t="shared" si="119"/>
        <v>0</v>
      </c>
      <c r="AK90" s="383">
        <f t="shared" si="119"/>
        <v>0</v>
      </c>
      <c r="AL90" s="383">
        <f t="shared" si="119"/>
        <v>0</v>
      </c>
      <c r="AM90" s="383">
        <f t="shared" si="119"/>
        <v>0</v>
      </c>
      <c r="AN90" s="383">
        <f t="shared" si="119"/>
        <v>0</v>
      </c>
      <c r="AO90" s="383">
        <f t="shared" si="119"/>
        <v>0</v>
      </c>
      <c r="AP90" s="383">
        <f t="shared" si="119"/>
        <v>0</v>
      </c>
      <c r="AQ90" s="383">
        <f t="shared" si="119"/>
        <v>0</v>
      </c>
      <c r="AR90" s="383">
        <f t="shared" si="119"/>
        <v>0</v>
      </c>
      <c r="AS90" s="383">
        <f t="shared" si="119"/>
        <v>0</v>
      </c>
      <c r="AT90" s="383">
        <f t="shared" si="119"/>
        <v>0</v>
      </c>
      <c r="AU90" s="383">
        <f t="shared" si="119"/>
        <v>0</v>
      </c>
      <c r="AV90" s="383">
        <f t="shared" si="119"/>
        <v>0</v>
      </c>
      <c r="AW90" s="383">
        <f t="shared" si="119"/>
        <v>0</v>
      </c>
      <c r="AX90" s="383">
        <f t="shared" si="119"/>
        <v>0</v>
      </c>
      <c r="AY90" s="383">
        <f t="shared" si="119"/>
        <v>0</v>
      </c>
      <c r="AZ90" s="383">
        <f t="shared" si="119"/>
        <v>0</v>
      </c>
      <c r="BA90" s="383">
        <f t="shared" si="119"/>
        <v>0</v>
      </c>
      <c r="BB90" s="383">
        <f t="shared" si="119"/>
        <v>0</v>
      </c>
      <c r="BC90" s="383">
        <f t="shared" si="119"/>
        <v>0</v>
      </c>
      <c r="BD90" s="383">
        <f t="shared" si="119"/>
        <v>0</v>
      </c>
      <c r="BE90" s="383">
        <f t="shared" si="119"/>
        <v>0</v>
      </c>
      <c r="BF90" s="383">
        <f t="shared" si="119"/>
        <v>0</v>
      </c>
      <c r="BG90" s="383">
        <f t="shared" si="119"/>
        <v>0</v>
      </c>
      <c r="BH90" s="383">
        <f t="shared" si="119"/>
        <v>0</v>
      </c>
      <c r="BI90" s="383">
        <f t="shared" si="119"/>
        <v>0</v>
      </c>
      <c r="BJ90" s="383">
        <f t="shared" si="119"/>
        <v>0</v>
      </c>
      <c r="BK90" s="383">
        <f t="shared" si="119"/>
        <v>0</v>
      </c>
      <c r="BL90" s="383">
        <f t="shared" si="119"/>
        <v>0</v>
      </c>
      <c r="BM90" s="383">
        <f t="shared" si="119"/>
        <v>0</v>
      </c>
      <c r="BN90" s="383">
        <f t="shared" si="119"/>
        <v>0</v>
      </c>
      <c r="BO90" s="383">
        <f t="shared" si="119"/>
        <v>0</v>
      </c>
      <c r="BP90" s="383">
        <f t="shared" si="119"/>
        <v>0</v>
      </c>
      <c r="BQ90" s="383">
        <f t="shared" si="119"/>
        <v>0</v>
      </c>
      <c r="BR90" s="383">
        <f t="shared" si="119"/>
        <v>0</v>
      </c>
      <c r="BS90" s="383">
        <f t="shared" si="119"/>
        <v>0</v>
      </c>
      <c r="BT90" s="383">
        <f t="shared" si="119"/>
        <v>0</v>
      </c>
      <c r="BU90" s="383">
        <f t="shared" si="119"/>
        <v>0</v>
      </c>
      <c r="BV90" s="383">
        <f t="shared" si="119"/>
        <v>0</v>
      </c>
      <c r="BW90" s="383">
        <f t="shared" si="119"/>
        <v>0</v>
      </c>
      <c r="BX90" s="383">
        <f t="shared" si="119"/>
        <v>0</v>
      </c>
      <c r="BY90" s="383">
        <f t="shared" si="119"/>
        <v>0</v>
      </c>
      <c r="BZ90" s="383">
        <f t="shared" si="119"/>
        <v>0</v>
      </c>
      <c r="CA90" s="383">
        <f t="shared" si="119"/>
        <v>0</v>
      </c>
      <c r="CB90" s="383">
        <f t="shared" si="119"/>
        <v>0</v>
      </c>
      <c r="CC90" s="383">
        <f t="shared" si="119"/>
        <v>0</v>
      </c>
      <c r="CD90" s="383">
        <f t="shared" si="119"/>
        <v>0</v>
      </c>
      <c r="CE90" s="383">
        <f t="shared" si="119"/>
        <v>0</v>
      </c>
      <c r="CF90" s="383">
        <f t="shared" si="119"/>
        <v>0</v>
      </c>
      <c r="CG90" s="383">
        <f t="shared" si="119"/>
        <v>0</v>
      </c>
      <c r="CH90" s="383">
        <f t="shared" si="119"/>
        <v>0</v>
      </c>
      <c r="CI90" s="383">
        <f t="shared" si="119"/>
        <v>0</v>
      </c>
      <c r="CJ90" s="383">
        <f t="shared" si="119"/>
        <v>0</v>
      </c>
      <c r="CK90" s="383">
        <f t="shared" si="119"/>
        <v>0</v>
      </c>
      <c r="CL90" s="383">
        <f t="shared" si="119"/>
        <v>0</v>
      </c>
      <c r="CM90" s="383">
        <f t="shared" si="119"/>
        <v>0</v>
      </c>
      <c r="CN90" s="383">
        <f t="shared" si="119"/>
        <v>0</v>
      </c>
      <c r="CO90" s="383">
        <f t="shared" si="119"/>
        <v>0</v>
      </c>
      <c r="CP90" s="383">
        <f t="shared" si="119"/>
        <v>0</v>
      </c>
      <c r="CQ90" s="383">
        <f t="shared" si="119"/>
        <v>0</v>
      </c>
      <c r="CR90" s="383">
        <f t="shared" si="119"/>
        <v>0</v>
      </c>
      <c r="CS90" s="383">
        <f t="shared" ref="CS90:FD90" si="120">IF(OR(CS66=0,CS78&gt;0),0,MIN(CR90+1,$I78*12))</f>
        <v>0</v>
      </c>
      <c r="CT90" s="383">
        <f t="shared" si="120"/>
        <v>0</v>
      </c>
      <c r="CU90" s="383">
        <f t="shared" si="120"/>
        <v>0</v>
      </c>
      <c r="CV90" s="383">
        <f t="shared" si="120"/>
        <v>0</v>
      </c>
      <c r="CW90" s="383">
        <f t="shared" si="120"/>
        <v>0</v>
      </c>
      <c r="CX90" s="383">
        <f t="shared" si="120"/>
        <v>0</v>
      </c>
      <c r="CY90" s="383">
        <f t="shared" si="120"/>
        <v>0</v>
      </c>
      <c r="CZ90" s="383">
        <f t="shared" si="120"/>
        <v>0</v>
      </c>
      <c r="DA90" s="383">
        <f t="shared" si="120"/>
        <v>0</v>
      </c>
      <c r="DB90" s="383">
        <f t="shared" si="120"/>
        <v>0</v>
      </c>
      <c r="DC90" s="383">
        <f t="shared" si="120"/>
        <v>0</v>
      </c>
      <c r="DD90" s="383">
        <f t="shared" si="120"/>
        <v>0</v>
      </c>
      <c r="DE90" s="383">
        <f t="shared" si="120"/>
        <v>0</v>
      </c>
      <c r="DF90" s="383">
        <f t="shared" si="120"/>
        <v>0</v>
      </c>
      <c r="DG90" s="383">
        <f t="shared" si="120"/>
        <v>0</v>
      </c>
      <c r="DH90" s="383">
        <f t="shared" si="120"/>
        <v>0</v>
      </c>
      <c r="DI90" s="383">
        <f t="shared" si="120"/>
        <v>0</v>
      </c>
      <c r="DJ90" s="383">
        <f t="shared" si="120"/>
        <v>0</v>
      </c>
      <c r="DK90" s="383">
        <f t="shared" si="120"/>
        <v>0</v>
      </c>
      <c r="DL90" s="383">
        <f t="shared" si="120"/>
        <v>0</v>
      </c>
      <c r="DM90" s="383">
        <f t="shared" si="120"/>
        <v>0</v>
      </c>
      <c r="DN90" s="383">
        <f t="shared" si="120"/>
        <v>0</v>
      </c>
      <c r="DO90" s="383">
        <f t="shared" si="120"/>
        <v>0</v>
      </c>
      <c r="DP90" s="383">
        <f t="shared" si="120"/>
        <v>0</v>
      </c>
      <c r="DQ90" s="383">
        <f t="shared" si="120"/>
        <v>0</v>
      </c>
      <c r="DR90" s="383">
        <f t="shared" si="120"/>
        <v>0</v>
      </c>
      <c r="DS90" s="383">
        <f t="shared" si="120"/>
        <v>0</v>
      </c>
      <c r="DT90" s="383">
        <f t="shared" si="120"/>
        <v>0</v>
      </c>
      <c r="DU90" s="383">
        <f t="shared" si="120"/>
        <v>0</v>
      </c>
      <c r="DV90" s="383">
        <f t="shared" si="120"/>
        <v>0</v>
      </c>
      <c r="DW90" s="383">
        <f t="shared" si="120"/>
        <v>0</v>
      </c>
      <c r="DX90" s="383">
        <f t="shared" si="120"/>
        <v>0</v>
      </c>
      <c r="DY90" s="383">
        <f t="shared" si="120"/>
        <v>0</v>
      </c>
      <c r="DZ90" s="383">
        <f t="shared" si="120"/>
        <v>0</v>
      </c>
      <c r="EA90" s="383">
        <f t="shared" si="120"/>
        <v>0</v>
      </c>
      <c r="EB90" s="383">
        <f t="shared" si="120"/>
        <v>0</v>
      </c>
      <c r="EC90" s="383">
        <f t="shared" si="120"/>
        <v>0</v>
      </c>
      <c r="ED90" s="383">
        <f t="shared" si="120"/>
        <v>0</v>
      </c>
      <c r="EE90" s="383">
        <f t="shared" si="120"/>
        <v>0</v>
      </c>
      <c r="EF90" s="383">
        <f t="shared" si="120"/>
        <v>0</v>
      </c>
      <c r="EG90" s="383">
        <f t="shared" si="120"/>
        <v>0</v>
      </c>
      <c r="EH90" s="383">
        <f t="shared" si="120"/>
        <v>0</v>
      </c>
      <c r="EI90" s="383">
        <f t="shared" si="120"/>
        <v>0</v>
      </c>
      <c r="EJ90" s="383">
        <f t="shared" si="120"/>
        <v>0</v>
      </c>
      <c r="EK90" s="383">
        <f t="shared" si="120"/>
        <v>0</v>
      </c>
      <c r="EL90" s="383">
        <f t="shared" si="120"/>
        <v>0</v>
      </c>
      <c r="EM90" s="383">
        <f t="shared" si="120"/>
        <v>0</v>
      </c>
      <c r="EN90" s="383">
        <f t="shared" si="120"/>
        <v>0</v>
      </c>
      <c r="EO90" s="383">
        <f t="shared" si="120"/>
        <v>0</v>
      </c>
      <c r="EP90" s="383">
        <f t="shared" si="120"/>
        <v>0</v>
      </c>
      <c r="EQ90" s="383">
        <f t="shared" si="120"/>
        <v>0</v>
      </c>
      <c r="ER90" s="383">
        <f t="shared" si="120"/>
        <v>0</v>
      </c>
      <c r="ES90" s="383">
        <f t="shared" si="120"/>
        <v>0</v>
      </c>
      <c r="ET90" s="383">
        <f t="shared" si="120"/>
        <v>0</v>
      </c>
      <c r="EU90" s="383">
        <f t="shared" si="120"/>
        <v>0</v>
      </c>
      <c r="EV90" s="383">
        <f t="shared" si="120"/>
        <v>0</v>
      </c>
      <c r="EW90" s="383">
        <f t="shared" si="120"/>
        <v>0</v>
      </c>
      <c r="EX90" s="383">
        <f t="shared" si="120"/>
        <v>0</v>
      </c>
      <c r="EY90" s="383">
        <f t="shared" si="120"/>
        <v>0</v>
      </c>
      <c r="EZ90" s="383">
        <f t="shared" si="120"/>
        <v>0</v>
      </c>
      <c r="FA90" s="383">
        <f t="shared" si="120"/>
        <v>0</v>
      </c>
      <c r="FB90" s="383">
        <f t="shared" si="120"/>
        <v>0</v>
      </c>
      <c r="FC90" s="383">
        <f t="shared" si="120"/>
        <v>0</v>
      </c>
      <c r="FD90" s="383">
        <f t="shared" si="120"/>
        <v>0</v>
      </c>
      <c r="FE90" s="383">
        <f t="shared" ref="FE90:HA90" si="121">IF(OR(FE66=0,FE78&gt;0),0,MIN(FD90+1,$I78*12))</f>
        <v>0</v>
      </c>
      <c r="FF90" s="383">
        <f t="shared" si="121"/>
        <v>0</v>
      </c>
      <c r="FG90" s="383">
        <f t="shared" si="121"/>
        <v>0</v>
      </c>
      <c r="FH90" s="383">
        <f t="shared" si="121"/>
        <v>0</v>
      </c>
      <c r="FI90" s="383">
        <f t="shared" si="121"/>
        <v>0</v>
      </c>
      <c r="FJ90" s="383">
        <f t="shared" si="121"/>
        <v>0</v>
      </c>
      <c r="FK90" s="383">
        <f t="shared" si="121"/>
        <v>0</v>
      </c>
      <c r="FL90" s="383">
        <f t="shared" si="121"/>
        <v>0</v>
      </c>
      <c r="FM90" s="383">
        <f t="shared" si="121"/>
        <v>0</v>
      </c>
      <c r="FN90" s="383">
        <f t="shared" si="121"/>
        <v>0</v>
      </c>
      <c r="FO90" s="383">
        <f t="shared" si="121"/>
        <v>0</v>
      </c>
      <c r="FP90" s="383">
        <f t="shared" si="121"/>
        <v>0</v>
      </c>
      <c r="FQ90" s="383">
        <f t="shared" si="121"/>
        <v>0</v>
      </c>
      <c r="FR90" s="383">
        <f t="shared" si="121"/>
        <v>0</v>
      </c>
      <c r="FS90" s="383">
        <f t="shared" si="121"/>
        <v>0</v>
      </c>
      <c r="FT90" s="383">
        <f t="shared" si="121"/>
        <v>0</v>
      </c>
      <c r="FU90" s="383">
        <f t="shared" si="121"/>
        <v>0</v>
      </c>
      <c r="FV90" s="383">
        <f t="shared" si="121"/>
        <v>0</v>
      </c>
      <c r="FW90" s="383">
        <f t="shared" si="121"/>
        <v>0</v>
      </c>
      <c r="FX90" s="383">
        <f t="shared" si="121"/>
        <v>0</v>
      </c>
      <c r="FY90" s="383">
        <f t="shared" si="121"/>
        <v>0</v>
      </c>
      <c r="FZ90" s="383">
        <f t="shared" si="121"/>
        <v>0</v>
      </c>
      <c r="GA90" s="383">
        <f t="shared" si="121"/>
        <v>0</v>
      </c>
      <c r="GB90" s="383">
        <f t="shared" si="121"/>
        <v>0</v>
      </c>
      <c r="GC90" s="383">
        <f t="shared" si="121"/>
        <v>0</v>
      </c>
      <c r="GD90" s="383">
        <f t="shared" si="121"/>
        <v>0</v>
      </c>
      <c r="GE90" s="383">
        <f t="shared" si="121"/>
        <v>0</v>
      </c>
      <c r="GF90" s="383">
        <f t="shared" si="121"/>
        <v>0</v>
      </c>
      <c r="GG90" s="383">
        <f t="shared" si="121"/>
        <v>0</v>
      </c>
      <c r="GH90" s="383">
        <f t="shared" si="121"/>
        <v>0</v>
      </c>
      <c r="GI90" s="383">
        <f t="shared" si="121"/>
        <v>0</v>
      </c>
      <c r="GJ90" s="383">
        <f t="shared" si="121"/>
        <v>0</v>
      </c>
      <c r="GK90" s="383">
        <f t="shared" si="121"/>
        <v>0</v>
      </c>
      <c r="GL90" s="383">
        <f t="shared" si="121"/>
        <v>0</v>
      </c>
      <c r="GM90" s="383">
        <f t="shared" si="121"/>
        <v>0</v>
      </c>
      <c r="GN90" s="383">
        <f t="shared" si="121"/>
        <v>0</v>
      </c>
      <c r="GO90" s="383">
        <f t="shared" si="121"/>
        <v>0</v>
      </c>
      <c r="GP90" s="383">
        <f t="shared" si="121"/>
        <v>0</v>
      </c>
      <c r="GQ90" s="383">
        <f t="shared" si="121"/>
        <v>0</v>
      </c>
      <c r="GR90" s="383">
        <f t="shared" si="121"/>
        <v>0</v>
      </c>
      <c r="GS90" s="383">
        <f t="shared" si="121"/>
        <v>0</v>
      </c>
      <c r="GT90" s="383">
        <f t="shared" si="121"/>
        <v>0</v>
      </c>
      <c r="GU90" s="383">
        <f t="shared" si="121"/>
        <v>0</v>
      </c>
      <c r="GV90" s="383">
        <f t="shared" si="121"/>
        <v>0</v>
      </c>
      <c r="GW90" s="383">
        <f t="shared" si="121"/>
        <v>0</v>
      </c>
      <c r="GX90" s="383">
        <f t="shared" si="121"/>
        <v>0</v>
      </c>
      <c r="GY90" s="383">
        <f t="shared" si="121"/>
        <v>0</v>
      </c>
      <c r="GZ90" s="383">
        <f t="shared" si="121"/>
        <v>0</v>
      </c>
      <c r="HA90" s="383">
        <f t="shared" si="121"/>
        <v>0</v>
      </c>
    </row>
    <row r="91" spans="3:209" x14ac:dyDescent="0.2">
      <c r="C91" s="262">
        <f t="shared" si="90"/>
        <v>9</v>
      </c>
      <c r="D91" s="21"/>
      <c r="F91" s="307" t="str">
        <f t="shared" ref="F91:L91" si="122">IF($D79=0,"",_xlfn.XLOOKUP($D79,$D$17:$D$31,F$17:F$31))</f>
        <v/>
      </c>
      <c r="G91" s="662" t="str">
        <f t="shared" si="84"/>
        <v/>
      </c>
      <c r="H91" s="291" t="str">
        <f t="shared" si="122"/>
        <v/>
      </c>
      <c r="I91" s="294" t="str">
        <f t="shared" si="122"/>
        <v/>
      </c>
      <c r="J91" s="665" t="str">
        <f t="shared" ref="J91" si="123">IF($D79=0,"",_xlfn.XLOOKUP($D79,$D$17:$D$31,J$17:J$31))</f>
        <v/>
      </c>
      <c r="K91" s="294" t="str">
        <f t="shared" si="86"/>
        <v/>
      </c>
      <c r="L91" s="275" t="str">
        <f t="shared" si="122"/>
        <v/>
      </c>
      <c r="N91" s="19" cm="1">
        <f t="array" ref="N91">IFERROR(SUMPRODUCT(($AD91:$HA91&gt;0)*($AD$12:$HA$12=N$12)),0)</f>
        <v>0</v>
      </c>
      <c r="O91" s="19" cm="1">
        <f t="array" ref="O91">IFERROR(SUMPRODUCT(($AD91:$HA91&gt;0)*($AD$12:$HA$12=O$12)),0)</f>
        <v>0</v>
      </c>
      <c r="P91" s="19" cm="1">
        <f t="array" ref="P91">IFERROR(SUMPRODUCT(($AD91:$HA91&gt;0)*($AD$12:$HA$12=P$12)),0)</f>
        <v>0</v>
      </c>
      <c r="Q91" s="19" cm="1">
        <f t="array" ref="Q91">IFERROR(SUMPRODUCT(($AD91:$HA91&gt;0)*($AD$12:$HA$12=Q$12)),0)</f>
        <v>0</v>
      </c>
      <c r="R91" s="19" cm="1">
        <f t="array" ref="R91">IFERROR(SUMPRODUCT(($AD91:$HA91&gt;0)*($AD$12:$HA$12=R$12)),0)</f>
        <v>0</v>
      </c>
      <c r="S91" s="19" cm="1">
        <f t="array" ref="S91">IFERROR(SUMPRODUCT(($AD91:$HA91&gt;0)*($AD$12:$HA$12=S$12)),0)</f>
        <v>0</v>
      </c>
      <c r="T91" s="19" cm="1">
        <f t="array" ref="T91">IFERROR(SUMPRODUCT(($AD91:$HA91&gt;0)*($AD$12:$HA$12=T$12)),0)</f>
        <v>0</v>
      </c>
      <c r="U91" s="19" cm="1">
        <f t="array" ref="U91">IFERROR(SUMPRODUCT(($AD91:$HA91&gt;0)*($AD$12:$HA$12=U$12)),0)</f>
        <v>0</v>
      </c>
      <c r="V91" s="19" cm="1">
        <f t="array" ref="V91">IFERROR(SUMPRODUCT(($AD91:$HA91&gt;0)*($AD$12:$HA$12=V$12)),0)</f>
        <v>0</v>
      </c>
      <c r="W91" s="19" cm="1">
        <f t="array" ref="W91">IFERROR(SUMPRODUCT(($AD91:$HA91&gt;0)*($AD$12:$HA$12=W$12)),0)</f>
        <v>0</v>
      </c>
      <c r="X91" s="19" cm="1">
        <f t="array" ref="X91">IFERROR(SUMPRODUCT(($AD91:$HA91&gt;0)*($AD$12:$HA$12=X$12)),0)</f>
        <v>0</v>
      </c>
      <c r="Y91" s="19" cm="1">
        <f t="array" ref="Y91">IFERROR(SUMPRODUCT(($AD91:$HA91&gt;0)*($AD$12:$HA$12=Y$12)),0)</f>
        <v>0</v>
      </c>
      <c r="Z91" s="19" cm="1">
        <f t="array" ref="Z91">IFERROR(SUMPRODUCT(($AD91:$HA91&gt;0)*($AD$12:$HA$12=Z$12)),0)</f>
        <v>0</v>
      </c>
      <c r="AA91" s="19" cm="1">
        <f t="array" ref="AA91">IFERROR(SUMPRODUCT(($AD91:$HA91&gt;0)*($AD$12:$HA$12=AA$12)),0)</f>
        <v>0</v>
      </c>
      <c r="AB91" s="19" cm="1">
        <f t="array" ref="AB91">IFERROR(SUMPRODUCT(($AD91:$HA91&gt;0)*($AD$12:$HA$12=AB$12)),0)</f>
        <v>0</v>
      </c>
      <c r="AD91" s="383">
        <f t="shared" si="93"/>
        <v>0</v>
      </c>
      <c r="AE91" s="383">
        <f t="shared" si="79"/>
        <v>0</v>
      </c>
      <c r="AF91" s="383">
        <f t="shared" si="79"/>
        <v>0</v>
      </c>
      <c r="AG91" s="383">
        <f t="shared" ref="AG91:CR91" si="124">IF(OR(AG67=0,AG79&gt;0),0,MIN(AF91+1,$I79*12))</f>
        <v>0</v>
      </c>
      <c r="AH91" s="383">
        <f t="shared" si="124"/>
        <v>0</v>
      </c>
      <c r="AI91" s="383">
        <f t="shared" si="124"/>
        <v>0</v>
      </c>
      <c r="AJ91" s="383">
        <f t="shared" si="124"/>
        <v>0</v>
      </c>
      <c r="AK91" s="383">
        <f t="shared" si="124"/>
        <v>0</v>
      </c>
      <c r="AL91" s="383">
        <f t="shared" si="124"/>
        <v>0</v>
      </c>
      <c r="AM91" s="383">
        <f t="shared" si="124"/>
        <v>0</v>
      </c>
      <c r="AN91" s="383">
        <f t="shared" si="124"/>
        <v>0</v>
      </c>
      <c r="AO91" s="383">
        <f t="shared" si="124"/>
        <v>0</v>
      </c>
      <c r="AP91" s="383">
        <f t="shared" si="124"/>
        <v>0</v>
      </c>
      <c r="AQ91" s="383">
        <f t="shared" si="124"/>
        <v>0</v>
      </c>
      <c r="AR91" s="383">
        <f t="shared" si="124"/>
        <v>0</v>
      </c>
      <c r="AS91" s="383">
        <f t="shared" si="124"/>
        <v>0</v>
      </c>
      <c r="AT91" s="383">
        <f t="shared" si="124"/>
        <v>0</v>
      </c>
      <c r="AU91" s="383">
        <f t="shared" si="124"/>
        <v>0</v>
      </c>
      <c r="AV91" s="383">
        <f t="shared" si="124"/>
        <v>0</v>
      </c>
      <c r="AW91" s="383">
        <f t="shared" si="124"/>
        <v>0</v>
      </c>
      <c r="AX91" s="383">
        <f t="shared" si="124"/>
        <v>0</v>
      </c>
      <c r="AY91" s="383">
        <f t="shared" si="124"/>
        <v>0</v>
      </c>
      <c r="AZ91" s="383">
        <f t="shared" si="124"/>
        <v>0</v>
      </c>
      <c r="BA91" s="383">
        <f t="shared" si="124"/>
        <v>0</v>
      </c>
      <c r="BB91" s="383">
        <f t="shared" si="124"/>
        <v>0</v>
      </c>
      <c r="BC91" s="383">
        <f t="shared" si="124"/>
        <v>0</v>
      </c>
      <c r="BD91" s="383">
        <f t="shared" si="124"/>
        <v>0</v>
      </c>
      <c r="BE91" s="383">
        <f t="shared" si="124"/>
        <v>0</v>
      </c>
      <c r="BF91" s="383">
        <f t="shared" si="124"/>
        <v>0</v>
      </c>
      <c r="BG91" s="383">
        <f t="shared" si="124"/>
        <v>0</v>
      </c>
      <c r="BH91" s="383">
        <f t="shared" si="124"/>
        <v>0</v>
      </c>
      <c r="BI91" s="383">
        <f t="shared" si="124"/>
        <v>0</v>
      </c>
      <c r="BJ91" s="383">
        <f t="shared" si="124"/>
        <v>0</v>
      </c>
      <c r="BK91" s="383">
        <f t="shared" si="124"/>
        <v>0</v>
      </c>
      <c r="BL91" s="383">
        <f t="shared" si="124"/>
        <v>0</v>
      </c>
      <c r="BM91" s="383">
        <f t="shared" si="124"/>
        <v>0</v>
      </c>
      <c r="BN91" s="383">
        <f t="shared" si="124"/>
        <v>0</v>
      </c>
      <c r="BO91" s="383">
        <f t="shared" si="124"/>
        <v>0</v>
      </c>
      <c r="BP91" s="383">
        <f t="shared" si="124"/>
        <v>0</v>
      </c>
      <c r="BQ91" s="383">
        <f t="shared" si="124"/>
        <v>0</v>
      </c>
      <c r="BR91" s="383">
        <f t="shared" si="124"/>
        <v>0</v>
      </c>
      <c r="BS91" s="383">
        <f t="shared" si="124"/>
        <v>0</v>
      </c>
      <c r="BT91" s="383">
        <f t="shared" si="124"/>
        <v>0</v>
      </c>
      <c r="BU91" s="383">
        <f t="shared" si="124"/>
        <v>0</v>
      </c>
      <c r="BV91" s="383">
        <f t="shared" si="124"/>
        <v>0</v>
      </c>
      <c r="BW91" s="383">
        <f t="shared" si="124"/>
        <v>0</v>
      </c>
      <c r="BX91" s="383">
        <f t="shared" si="124"/>
        <v>0</v>
      </c>
      <c r="BY91" s="383">
        <f t="shared" si="124"/>
        <v>0</v>
      </c>
      <c r="BZ91" s="383">
        <f t="shared" si="124"/>
        <v>0</v>
      </c>
      <c r="CA91" s="383">
        <f t="shared" si="124"/>
        <v>0</v>
      </c>
      <c r="CB91" s="383">
        <f t="shared" si="124"/>
        <v>0</v>
      </c>
      <c r="CC91" s="383">
        <f t="shared" si="124"/>
        <v>0</v>
      </c>
      <c r="CD91" s="383">
        <f t="shared" si="124"/>
        <v>0</v>
      </c>
      <c r="CE91" s="383">
        <f t="shared" si="124"/>
        <v>0</v>
      </c>
      <c r="CF91" s="383">
        <f t="shared" si="124"/>
        <v>0</v>
      </c>
      <c r="CG91" s="383">
        <f t="shared" si="124"/>
        <v>0</v>
      </c>
      <c r="CH91" s="383">
        <f t="shared" si="124"/>
        <v>0</v>
      </c>
      <c r="CI91" s="383">
        <f t="shared" si="124"/>
        <v>0</v>
      </c>
      <c r="CJ91" s="383">
        <f t="shared" si="124"/>
        <v>0</v>
      </c>
      <c r="CK91" s="383">
        <f t="shared" si="124"/>
        <v>0</v>
      </c>
      <c r="CL91" s="383">
        <f t="shared" si="124"/>
        <v>0</v>
      </c>
      <c r="CM91" s="383">
        <f t="shared" si="124"/>
        <v>0</v>
      </c>
      <c r="CN91" s="383">
        <f t="shared" si="124"/>
        <v>0</v>
      </c>
      <c r="CO91" s="383">
        <f t="shared" si="124"/>
        <v>0</v>
      </c>
      <c r="CP91" s="383">
        <f t="shared" si="124"/>
        <v>0</v>
      </c>
      <c r="CQ91" s="383">
        <f t="shared" si="124"/>
        <v>0</v>
      </c>
      <c r="CR91" s="383">
        <f t="shared" si="124"/>
        <v>0</v>
      </c>
      <c r="CS91" s="383">
        <f t="shared" ref="CS91:FD91" si="125">IF(OR(CS67=0,CS79&gt;0),0,MIN(CR91+1,$I79*12))</f>
        <v>0</v>
      </c>
      <c r="CT91" s="383">
        <f t="shared" si="125"/>
        <v>0</v>
      </c>
      <c r="CU91" s="383">
        <f t="shared" si="125"/>
        <v>0</v>
      </c>
      <c r="CV91" s="383">
        <f t="shared" si="125"/>
        <v>0</v>
      </c>
      <c r="CW91" s="383">
        <f t="shared" si="125"/>
        <v>0</v>
      </c>
      <c r="CX91" s="383">
        <f t="shared" si="125"/>
        <v>0</v>
      </c>
      <c r="CY91" s="383">
        <f t="shared" si="125"/>
        <v>0</v>
      </c>
      <c r="CZ91" s="383">
        <f t="shared" si="125"/>
        <v>0</v>
      </c>
      <c r="DA91" s="383">
        <f t="shared" si="125"/>
        <v>0</v>
      </c>
      <c r="DB91" s="383">
        <f t="shared" si="125"/>
        <v>0</v>
      </c>
      <c r="DC91" s="383">
        <f t="shared" si="125"/>
        <v>0</v>
      </c>
      <c r="DD91" s="383">
        <f t="shared" si="125"/>
        <v>0</v>
      </c>
      <c r="DE91" s="383">
        <f t="shared" si="125"/>
        <v>0</v>
      </c>
      <c r="DF91" s="383">
        <f t="shared" si="125"/>
        <v>0</v>
      </c>
      <c r="DG91" s="383">
        <f t="shared" si="125"/>
        <v>0</v>
      </c>
      <c r="DH91" s="383">
        <f t="shared" si="125"/>
        <v>0</v>
      </c>
      <c r="DI91" s="383">
        <f t="shared" si="125"/>
        <v>0</v>
      </c>
      <c r="DJ91" s="383">
        <f t="shared" si="125"/>
        <v>0</v>
      </c>
      <c r="DK91" s="383">
        <f t="shared" si="125"/>
        <v>0</v>
      </c>
      <c r="DL91" s="383">
        <f t="shared" si="125"/>
        <v>0</v>
      </c>
      <c r="DM91" s="383">
        <f t="shared" si="125"/>
        <v>0</v>
      </c>
      <c r="DN91" s="383">
        <f t="shared" si="125"/>
        <v>0</v>
      </c>
      <c r="DO91" s="383">
        <f t="shared" si="125"/>
        <v>0</v>
      </c>
      <c r="DP91" s="383">
        <f t="shared" si="125"/>
        <v>0</v>
      </c>
      <c r="DQ91" s="383">
        <f t="shared" si="125"/>
        <v>0</v>
      </c>
      <c r="DR91" s="383">
        <f t="shared" si="125"/>
        <v>0</v>
      </c>
      <c r="DS91" s="383">
        <f t="shared" si="125"/>
        <v>0</v>
      </c>
      <c r="DT91" s="383">
        <f t="shared" si="125"/>
        <v>0</v>
      </c>
      <c r="DU91" s="383">
        <f t="shared" si="125"/>
        <v>0</v>
      </c>
      <c r="DV91" s="383">
        <f t="shared" si="125"/>
        <v>0</v>
      </c>
      <c r="DW91" s="383">
        <f t="shared" si="125"/>
        <v>0</v>
      </c>
      <c r="DX91" s="383">
        <f t="shared" si="125"/>
        <v>0</v>
      </c>
      <c r="DY91" s="383">
        <f t="shared" si="125"/>
        <v>0</v>
      </c>
      <c r="DZ91" s="383">
        <f t="shared" si="125"/>
        <v>0</v>
      </c>
      <c r="EA91" s="383">
        <f t="shared" si="125"/>
        <v>0</v>
      </c>
      <c r="EB91" s="383">
        <f t="shared" si="125"/>
        <v>0</v>
      </c>
      <c r="EC91" s="383">
        <f t="shared" si="125"/>
        <v>0</v>
      </c>
      <c r="ED91" s="383">
        <f t="shared" si="125"/>
        <v>0</v>
      </c>
      <c r="EE91" s="383">
        <f t="shared" si="125"/>
        <v>0</v>
      </c>
      <c r="EF91" s="383">
        <f t="shared" si="125"/>
        <v>0</v>
      </c>
      <c r="EG91" s="383">
        <f t="shared" si="125"/>
        <v>0</v>
      </c>
      <c r="EH91" s="383">
        <f t="shared" si="125"/>
        <v>0</v>
      </c>
      <c r="EI91" s="383">
        <f t="shared" si="125"/>
        <v>0</v>
      </c>
      <c r="EJ91" s="383">
        <f t="shared" si="125"/>
        <v>0</v>
      </c>
      <c r="EK91" s="383">
        <f t="shared" si="125"/>
        <v>0</v>
      </c>
      <c r="EL91" s="383">
        <f t="shared" si="125"/>
        <v>0</v>
      </c>
      <c r="EM91" s="383">
        <f t="shared" si="125"/>
        <v>0</v>
      </c>
      <c r="EN91" s="383">
        <f t="shared" si="125"/>
        <v>0</v>
      </c>
      <c r="EO91" s="383">
        <f t="shared" si="125"/>
        <v>0</v>
      </c>
      <c r="EP91" s="383">
        <f t="shared" si="125"/>
        <v>0</v>
      </c>
      <c r="EQ91" s="383">
        <f t="shared" si="125"/>
        <v>0</v>
      </c>
      <c r="ER91" s="383">
        <f t="shared" si="125"/>
        <v>0</v>
      </c>
      <c r="ES91" s="383">
        <f t="shared" si="125"/>
        <v>0</v>
      </c>
      <c r="ET91" s="383">
        <f t="shared" si="125"/>
        <v>0</v>
      </c>
      <c r="EU91" s="383">
        <f t="shared" si="125"/>
        <v>0</v>
      </c>
      <c r="EV91" s="383">
        <f t="shared" si="125"/>
        <v>0</v>
      </c>
      <c r="EW91" s="383">
        <f t="shared" si="125"/>
        <v>0</v>
      </c>
      <c r="EX91" s="383">
        <f t="shared" si="125"/>
        <v>0</v>
      </c>
      <c r="EY91" s="383">
        <f t="shared" si="125"/>
        <v>0</v>
      </c>
      <c r="EZ91" s="383">
        <f t="shared" si="125"/>
        <v>0</v>
      </c>
      <c r="FA91" s="383">
        <f t="shared" si="125"/>
        <v>0</v>
      </c>
      <c r="FB91" s="383">
        <f t="shared" si="125"/>
        <v>0</v>
      </c>
      <c r="FC91" s="383">
        <f t="shared" si="125"/>
        <v>0</v>
      </c>
      <c r="FD91" s="383">
        <f t="shared" si="125"/>
        <v>0</v>
      </c>
      <c r="FE91" s="383">
        <f t="shared" ref="FE91:HA91" si="126">IF(OR(FE67=0,FE79&gt;0),0,MIN(FD91+1,$I79*12))</f>
        <v>0</v>
      </c>
      <c r="FF91" s="383">
        <f t="shared" si="126"/>
        <v>0</v>
      </c>
      <c r="FG91" s="383">
        <f t="shared" si="126"/>
        <v>0</v>
      </c>
      <c r="FH91" s="383">
        <f t="shared" si="126"/>
        <v>0</v>
      </c>
      <c r="FI91" s="383">
        <f t="shared" si="126"/>
        <v>0</v>
      </c>
      <c r="FJ91" s="383">
        <f t="shared" si="126"/>
        <v>0</v>
      </c>
      <c r="FK91" s="383">
        <f t="shared" si="126"/>
        <v>0</v>
      </c>
      <c r="FL91" s="383">
        <f t="shared" si="126"/>
        <v>0</v>
      </c>
      <c r="FM91" s="383">
        <f t="shared" si="126"/>
        <v>0</v>
      </c>
      <c r="FN91" s="383">
        <f t="shared" si="126"/>
        <v>0</v>
      </c>
      <c r="FO91" s="383">
        <f t="shared" si="126"/>
        <v>0</v>
      </c>
      <c r="FP91" s="383">
        <f t="shared" si="126"/>
        <v>0</v>
      </c>
      <c r="FQ91" s="383">
        <f t="shared" si="126"/>
        <v>0</v>
      </c>
      <c r="FR91" s="383">
        <f t="shared" si="126"/>
        <v>0</v>
      </c>
      <c r="FS91" s="383">
        <f t="shared" si="126"/>
        <v>0</v>
      </c>
      <c r="FT91" s="383">
        <f t="shared" si="126"/>
        <v>0</v>
      </c>
      <c r="FU91" s="383">
        <f t="shared" si="126"/>
        <v>0</v>
      </c>
      <c r="FV91" s="383">
        <f t="shared" si="126"/>
        <v>0</v>
      </c>
      <c r="FW91" s="383">
        <f t="shared" si="126"/>
        <v>0</v>
      </c>
      <c r="FX91" s="383">
        <f t="shared" si="126"/>
        <v>0</v>
      </c>
      <c r="FY91" s="383">
        <f t="shared" si="126"/>
        <v>0</v>
      </c>
      <c r="FZ91" s="383">
        <f t="shared" si="126"/>
        <v>0</v>
      </c>
      <c r="GA91" s="383">
        <f t="shared" si="126"/>
        <v>0</v>
      </c>
      <c r="GB91" s="383">
        <f t="shared" si="126"/>
        <v>0</v>
      </c>
      <c r="GC91" s="383">
        <f t="shared" si="126"/>
        <v>0</v>
      </c>
      <c r="GD91" s="383">
        <f t="shared" si="126"/>
        <v>0</v>
      </c>
      <c r="GE91" s="383">
        <f t="shared" si="126"/>
        <v>0</v>
      </c>
      <c r="GF91" s="383">
        <f t="shared" si="126"/>
        <v>0</v>
      </c>
      <c r="GG91" s="383">
        <f t="shared" si="126"/>
        <v>0</v>
      </c>
      <c r="GH91" s="383">
        <f t="shared" si="126"/>
        <v>0</v>
      </c>
      <c r="GI91" s="383">
        <f t="shared" si="126"/>
        <v>0</v>
      </c>
      <c r="GJ91" s="383">
        <f t="shared" si="126"/>
        <v>0</v>
      </c>
      <c r="GK91" s="383">
        <f t="shared" si="126"/>
        <v>0</v>
      </c>
      <c r="GL91" s="383">
        <f t="shared" si="126"/>
        <v>0</v>
      </c>
      <c r="GM91" s="383">
        <f t="shared" si="126"/>
        <v>0</v>
      </c>
      <c r="GN91" s="383">
        <f t="shared" si="126"/>
        <v>0</v>
      </c>
      <c r="GO91" s="383">
        <f t="shared" si="126"/>
        <v>0</v>
      </c>
      <c r="GP91" s="383">
        <f t="shared" si="126"/>
        <v>0</v>
      </c>
      <c r="GQ91" s="383">
        <f t="shared" si="126"/>
        <v>0</v>
      </c>
      <c r="GR91" s="383">
        <f t="shared" si="126"/>
        <v>0</v>
      </c>
      <c r="GS91" s="383">
        <f t="shared" si="126"/>
        <v>0</v>
      </c>
      <c r="GT91" s="383">
        <f t="shared" si="126"/>
        <v>0</v>
      </c>
      <c r="GU91" s="383">
        <f t="shared" si="126"/>
        <v>0</v>
      </c>
      <c r="GV91" s="383">
        <f t="shared" si="126"/>
        <v>0</v>
      </c>
      <c r="GW91" s="383">
        <f t="shared" si="126"/>
        <v>0</v>
      </c>
      <c r="GX91" s="383">
        <f t="shared" si="126"/>
        <v>0</v>
      </c>
      <c r="GY91" s="383">
        <f t="shared" si="126"/>
        <v>0</v>
      </c>
      <c r="GZ91" s="383">
        <f t="shared" si="126"/>
        <v>0</v>
      </c>
      <c r="HA91" s="383">
        <f t="shared" si="126"/>
        <v>0</v>
      </c>
    </row>
    <row r="92" spans="3:209" x14ac:dyDescent="0.2">
      <c r="C92" s="289">
        <f t="shared" si="90"/>
        <v>10</v>
      </c>
      <c r="D92" s="139"/>
      <c r="E92" s="230"/>
      <c r="F92" s="308" t="str">
        <f t="shared" ref="F92:L92" si="127">IF($D80=0,"",_xlfn.XLOOKUP($D80,$D$17:$D$31,F$17:F$31))</f>
        <v/>
      </c>
      <c r="G92" s="663" t="str">
        <f t="shared" si="84"/>
        <v/>
      </c>
      <c r="H92" s="292" t="str">
        <f t="shared" si="127"/>
        <v/>
      </c>
      <c r="I92" s="295" t="str">
        <f t="shared" si="127"/>
        <v/>
      </c>
      <c r="J92" s="666" t="str">
        <f t="shared" ref="J92" si="128">IF($D80=0,"",_xlfn.XLOOKUP($D80,$D$17:$D$31,J$17:J$31))</f>
        <v/>
      </c>
      <c r="K92" s="295" t="str">
        <f t="shared" si="86"/>
        <v/>
      </c>
      <c r="L92" s="281" t="str">
        <f t="shared" si="127"/>
        <v/>
      </c>
      <c r="N92" s="19" cm="1">
        <f t="array" ref="N92">IFERROR(SUMPRODUCT(($AD92:$HA92&gt;0)*($AD$12:$HA$12=N$12)),0)</f>
        <v>0</v>
      </c>
      <c r="O92" s="19" cm="1">
        <f t="array" ref="O92">IFERROR(SUMPRODUCT(($AD92:$HA92&gt;0)*($AD$12:$HA$12=O$12)),0)</f>
        <v>0</v>
      </c>
      <c r="P92" s="19" cm="1">
        <f t="array" ref="P92">IFERROR(SUMPRODUCT(($AD92:$HA92&gt;0)*($AD$12:$HA$12=P$12)),0)</f>
        <v>0</v>
      </c>
      <c r="Q92" s="19" cm="1">
        <f t="array" ref="Q92">IFERROR(SUMPRODUCT(($AD92:$HA92&gt;0)*($AD$12:$HA$12=Q$12)),0)</f>
        <v>0</v>
      </c>
      <c r="R92" s="19" cm="1">
        <f t="array" ref="R92">IFERROR(SUMPRODUCT(($AD92:$HA92&gt;0)*($AD$12:$HA$12=R$12)),0)</f>
        <v>0</v>
      </c>
      <c r="S92" s="19" cm="1">
        <f t="array" ref="S92">IFERROR(SUMPRODUCT(($AD92:$HA92&gt;0)*($AD$12:$HA$12=S$12)),0)</f>
        <v>0</v>
      </c>
      <c r="T92" s="19" cm="1">
        <f t="array" ref="T92">IFERROR(SUMPRODUCT(($AD92:$HA92&gt;0)*($AD$12:$HA$12=T$12)),0)</f>
        <v>0</v>
      </c>
      <c r="U92" s="19" cm="1">
        <f t="array" ref="U92">IFERROR(SUMPRODUCT(($AD92:$HA92&gt;0)*($AD$12:$HA$12=U$12)),0)</f>
        <v>0</v>
      </c>
      <c r="V92" s="19" cm="1">
        <f t="array" ref="V92">IFERROR(SUMPRODUCT(($AD92:$HA92&gt;0)*($AD$12:$HA$12=V$12)),0)</f>
        <v>0</v>
      </c>
      <c r="W92" s="19" cm="1">
        <f t="array" ref="W92">IFERROR(SUMPRODUCT(($AD92:$HA92&gt;0)*($AD$12:$HA$12=W$12)),0)</f>
        <v>0</v>
      </c>
      <c r="X92" s="19" cm="1">
        <f t="array" ref="X92">IFERROR(SUMPRODUCT(($AD92:$HA92&gt;0)*($AD$12:$HA$12=X$12)),0)</f>
        <v>0</v>
      </c>
      <c r="Y92" s="19" cm="1">
        <f t="array" ref="Y92">IFERROR(SUMPRODUCT(($AD92:$HA92&gt;0)*($AD$12:$HA$12=Y$12)),0)</f>
        <v>0</v>
      </c>
      <c r="Z92" s="19" cm="1">
        <f t="array" ref="Z92">IFERROR(SUMPRODUCT(($AD92:$HA92&gt;0)*($AD$12:$HA$12=Z$12)),0)</f>
        <v>0</v>
      </c>
      <c r="AA92" s="19" cm="1">
        <f t="array" ref="AA92">IFERROR(SUMPRODUCT(($AD92:$HA92&gt;0)*($AD$12:$HA$12=AA$12)),0)</f>
        <v>0</v>
      </c>
      <c r="AB92" s="19" cm="1">
        <f t="array" ref="AB92">IFERROR(SUMPRODUCT(($AD92:$HA92&gt;0)*($AD$12:$HA$12=AB$12)),0)</f>
        <v>0</v>
      </c>
      <c r="AD92" s="384">
        <f t="shared" si="93"/>
        <v>0</v>
      </c>
      <c r="AE92" s="384">
        <f t="shared" si="79"/>
        <v>0</v>
      </c>
      <c r="AF92" s="384">
        <f t="shared" si="79"/>
        <v>0</v>
      </c>
      <c r="AG92" s="384">
        <f t="shared" ref="AG92:CR92" si="129">IF(OR(AG68=0,AG80&gt;0),0,MIN(AF92+1,$I80*12))</f>
        <v>0</v>
      </c>
      <c r="AH92" s="384">
        <f t="shared" si="129"/>
        <v>0</v>
      </c>
      <c r="AI92" s="384">
        <f t="shared" si="129"/>
        <v>0</v>
      </c>
      <c r="AJ92" s="384">
        <f t="shared" si="129"/>
        <v>0</v>
      </c>
      <c r="AK92" s="384">
        <f t="shared" si="129"/>
        <v>0</v>
      </c>
      <c r="AL92" s="384">
        <f t="shared" si="129"/>
        <v>0</v>
      </c>
      <c r="AM92" s="384">
        <f t="shared" si="129"/>
        <v>0</v>
      </c>
      <c r="AN92" s="384">
        <f t="shared" si="129"/>
        <v>0</v>
      </c>
      <c r="AO92" s="384">
        <f t="shared" si="129"/>
        <v>0</v>
      </c>
      <c r="AP92" s="384">
        <f t="shared" si="129"/>
        <v>0</v>
      </c>
      <c r="AQ92" s="384">
        <f t="shared" si="129"/>
        <v>0</v>
      </c>
      <c r="AR92" s="384">
        <f t="shared" si="129"/>
        <v>0</v>
      </c>
      <c r="AS92" s="384">
        <f t="shared" si="129"/>
        <v>0</v>
      </c>
      <c r="AT92" s="384">
        <f t="shared" si="129"/>
        <v>0</v>
      </c>
      <c r="AU92" s="384">
        <f t="shared" si="129"/>
        <v>0</v>
      </c>
      <c r="AV92" s="384">
        <f t="shared" si="129"/>
        <v>0</v>
      </c>
      <c r="AW92" s="384">
        <f t="shared" si="129"/>
        <v>0</v>
      </c>
      <c r="AX92" s="384">
        <f t="shared" si="129"/>
        <v>0</v>
      </c>
      <c r="AY92" s="384">
        <f t="shared" si="129"/>
        <v>0</v>
      </c>
      <c r="AZ92" s="384">
        <f t="shared" si="129"/>
        <v>0</v>
      </c>
      <c r="BA92" s="384">
        <f t="shared" si="129"/>
        <v>0</v>
      </c>
      <c r="BB92" s="384">
        <f t="shared" si="129"/>
        <v>0</v>
      </c>
      <c r="BC92" s="384">
        <f t="shared" si="129"/>
        <v>0</v>
      </c>
      <c r="BD92" s="384">
        <f t="shared" si="129"/>
        <v>0</v>
      </c>
      <c r="BE92" s="384">
        <f t="shared" si="129"/>
        <v>0</v>
      </c>
      <c r="BF92" s="384">
        <f t="shared" si="129"/>
        <v>0</v>
      </c>
      <c r="BG92" s="384">
        <f t="shared" si="129"/>
        <v>0</v>
      </c>
      <c r="BH92" s="384">
        <f t="shared" si="129"/>
        <v>0</v>
      </c>
      <c r="BI92" s="384">
        <f t="shared" si="129"/>
        <v>0</v>
      </c>
      <c r="BJ92" s="384">
        <f t="shared" si="129"/>
        <v>0</v>
      </c>
      <c r="BK92" s="384">
        <f t="shared" si="129"/>
        <v>0</v>
      </c>
      <c r="BL92" s="384">
        <f t="shared" si="129"/>
        <v>0</v>
      </c>
      <c r="BM92" s="384">
        <f t="shared" si="129"/>
        <v>0</v>
      </c>
      <c r="BN92" s="384">
        <f t="shared" si="129"/>
        <v>0</v>
      </c>
      <c r="BO92" s="384">
        <f t="shared" si="129"/>
        <v>0</v>
      </c>
      <c r="BP92" s="384">
        <f t="shared" si="129"/>
        <v>0</v>
      </c>
      <c r="BQ92" s="384">
        <f t="shared" si="129"/>
        <v>0</v>
      </c>
      <c r="BR92" s="384">
        <f t="shared" si="129"/>
        <v>0</v>
      </c>
      <c r="BS92" s="384">
        <f t="shared" si="129"/>
        <v>0</v>
      </c>
      <c r="BT92" s="384">
        <f t="shared" si="129"/>
        <v>0</v>
      </c>
      <c r="BU92" s="384">
        <f t="shared" si="129"/>
        <v>0</v>
      </c>
      <c r="BV92" s="384">
        <f t="shared" si="129"/>
        <v>0</v>
      </c>
      <c r="BW92" s="384">
        <f t="shared" si="129"/>
        <v>0</v>
      </c>
      <c r="BX92" s="384">
        <f t="shared" si="129"/>
        <v>0</v>
      </c>
      <c r="BY92" s="384">
        <f t="shared" si="129"/>
        <v>0</v>
      </c>
      <c r="BZ92" s="384">
        <f t="shared" si="129"/>
        <v>0</v>
      </c>
      <c r="CA92" s="384">
        <f t="shared" si="129"/>
        <v>0</v>
      </c>
      <c r="CB92" s="384">
        <f t="shared" si="129"/>
        <v>0</v>
      </c>
      <c r="CC92" s="384">
        <f t="shared" si="129"/>
        <v>0</v>
      </c>
      <c r="CD92" s="384">
        <f t="shared" si="129"/>
        <v>0</v>
      </c>
      <c r="CE92" s="384">
        <f t="shared" si="129"/>
        <v>0</v>
      </c>
      <c r="CF92" s="384">
        <f t="shared" si="129"/>
        <v>0</v>
      </c>
      <c r="CG92" s="384">
        <f t="shared" si="129"/>
        <v>0</v>
      </c>
      <c r="CH92" s="384">
        <f t="shared" si="129"/>
        <v>0</v>
      </c>
      <c r="CI92" s="384">
        <f t="shared" si="129"/>
        <v>0</v>
      </c>
      <c r="CJ92" s="384">
        <f t="shared" si="129"/>
        <v>0</v>
      </c>
      <c r="CK92" s="384">
        <f t="shared" si="129"/>
        <v>0</v>
      </c>
      <c r="CL92" s="384">
        <f t="shared" si="129"/>
        <v>0</v>
      </c>
      <c r="CM92" s="384">
        <f t="shared" si="129"/>
        <v>0</v>
      </c>
      <c r="CN92" s="384">
        <f t="shared" si="129"/>
        <v>0</v>
      </c>
      <c r="CO92" s="384">
        <f t="shared" si="129"/>
        <v>0</v>
      </c>
      <c r="CP92" s="384">
        <f t="shared" si="129"/>
        <v>0</v>
      </c>
      <c r="CQ92" s="384">
        <f t="shared" si="129"/>
        <v>0</v>
      </c>
      <c r="CR92" s="384">
        <f t="shared" si="129"/>
        <v>0</v>
      </c>
      <c r="CS92" s="384">
        <f t="shared" ref="CS92:FD92" si="130">IF(OR(CS68=0,CS80&gt;0),0,MIN(CR92+1,$I80*12))</f>
        <v>0</v>
      </c>
      <c r="CT92" s="384">
        <f t="shared" si="130"/>
        <v>0</v>
      </c>
      <c r="CU92" s="384">
        <f t="shared" si="130"/>
        <v>0</v>
      </c>
      <c r="CV92" s="384">
        <f t="shared" si="130"/>
        <v>0</v>
      </c>
      <c r="CW92" s="384">
        <f t="shared" si="130"/>
        <v>0</v>
      </c>
      <c r="CX92" s="384">
        <f t="shared" si="130"/>
        <v>0</v>
      </c>
      <c r="CY92" s="384">
        <f t="shared" si="130"/>
        <v>0</v>
      </c>
      <c r="CZ92" s="384">
        <f t="shared" si="130"/>
        <v>0</v>
      </c>
      <c r="DA92" s="384">
        <f t="shared" si="130"/>
        <v>0</v>
      </c>
      <c r="DB92" s="384">
        <f t="shared" si="130"/>
        <v>0</v>
      </c>
      <c r="DC92" s="384">
        <f t="shared" si="130"/>
        <v>0</v>
      </c>
      <c r="DD92" s="384">
        <f t="shared" si="130"/>
        <v>0</v>
      </c>
      <c r="DE92" s="384">
        <f t="shared" si="130"/>
        <v>0</v>
      </c>
      <c r="DF92" s="384">
        <f t="shared" si="130"/>
        <v>0</v>
      </c>
      <c r="DG92" s="384">
        <f t="shared" si="130"/>
        <v>0</v>
      </c>
      <c r="DH92" s="384">
        <f t="shared" si="130"/>
        <v>0</v>
      </c>
      <c r="DI92" s="384">
        <f t="shared" si="130"/>
        <v>0</v>
      </c>
      <c r="DJ92" s="384">
        <f t="shared" si="130"/>
        <v>0</v>
      </c>
      <c r="DK92" s="384">
        <f t="shared" si="130"/>
        <v>0</v>
      </c>
      <c r="DL92" s="384">
        <f t="shared" si="130"/>
        <v>0</v>
      </c>
      <c r="DM92" s="384">
        <f t="shared" si="130"/>
        <v>0</v>
      </c>
      <c r="DN92" s="384">
        <f t="shared" si="130"/>
        <v>0</v>
      </c>
      <c r="DO92" s="384">
        <f t="shared" si="130"/>
        <v>0</v>
      </c>
      <c r="DP92" s="384">
        <f t="shared" si="130"/>
        <v>0</v>
      </c>
      <c r="DQ92" s="384">
        <f t="shared" si="130"/>
        <v>0</v>
      </c>
      <c r="DR92" s="384">
        <f t="shared" si="130"/>
        <v>0</v>
      </c>
      <c r="DS92" s="384">
        <f t="shared" si="130"/>
        <v>0</v>
      </c>
      <c r="DT92" s="384">
        <f t="shared" si="130"/>
        <v>0</v>
      </c>
      <c r="DU92" s="384">
        <f t="shared" si="130"/>
        <v>0</v>
      </c>
      <c r="DV92" s="384">
        <f t="shared" si="130"/>
        <v>0</v>
      </c>
      <c r="DW92" s="384">
        <f t="shared" si="130"/>
        <v>0</v>
      </c>
      <c r="DX92" s="384">
        <f t="shared" si="130"/>
        <v>0</v>
      </c>
      <c r="DY92" s="384">
        <f t="shared" si="130"/>
        <v>0</v>
      </c>
      <c r="DZ92" s="384">
        <f t="shared" si="130"/>
        <v>0</v>
      </c>
      <c r="EA92" s="384">
        <f t="shared" si="130"/>
        <v>0</v>
      </c>
      <c r="EB92" s="384">
        <f t="shared" si="130"/>
        <v>0</v>
      </c>
      <c r="EC92" s="384">
        <f t="shared" si="130"/>
        <v>0</v>
      </c>
      <c r="ED92" s="384">
        <f t="shared" si="130"/>
        <v>0</v>
      </c>
      <c r="EE92" s="384">
        <f t="shared" si="130"/>
        <v>0</v>
      </c>
      <c r="EF92" s="384">
        <f t="shared" si="130"/>
        <v>0</v>
      </c>
      <c r="EG92" s="384">
        <f t="shared" si="130"/>
        <v>0</v>
      </c>
      <c r="EH92" s="384">
        <f t="shared" si="130"/>
        <v>0</v>
      </c>
      <c r="EI92" s="384">
        <f t="shared" si="130"/>
        <v>0</v>
      </c>
      <c r="EJ92" s="384">
        <f t="shared" si="130"/>
        <v>0</v>
      </c>
      <c r="EK92" s="384">
        <f t="shared" si="130"/>
        <v>0</v>
      </c>
      <c r="EL92" s="384">
        <f t="shared" si="130"/>
        <v>0</v>
      </c>
      <c r="EM92" s="384">
        <f t="shared" si="130"/>
        <v>0</v>
      </c>
      <c r="EN92" s="384">
        <f t="shared" si="130"/>
        <v>0</v>
      </c>
      <c r="EO92" s="384">
        <f t="shared" si="130"/>
        <v>0</v>
      </c>
      <c r="EP92" s="384">
        <f t="shared" si="130"/>
        <v>0</v>
      </c>
      <c r="EQ92" s="384">
        <f t="shared" si="130"/>
        <v>0</v>
      </c>
      <c r="ER92" s="384">
        <f t="shared" si="130"/>
        <v>0</v>
      </c>
      <c r="ES92" s="384">
        <f t="shared" si="130"/>
        <v>0</v>
      </c>
      <c r="ET92" s="384">
        <f t="shared" si="130"/>
        <v>0</v>
      </c>
      <c r="EU92" s="384">
        <f t="shared" si="130"/>
        <v>0</v>
      </c>
      <c r="EV92" s="384">
        <f t="shared" si="130"/>
        <v>0</v>
      </c>
      <c r="EW92" s="384">
        <f t="shared" si="130"/>
        <v>0</v>
      </c>
      <c r="EX92" s="384">
        <f t="shared" si="130"/>
        <v>0</v>
      </c>
      <c r="EY92" s="384">
        <f t="shared" si="130"/>
        <v>0</v>
      </c>
      <c r="EZ92" s="384">
        <f t="shared" si="130"/>
        <v>0</v>
      </c>
      <c r="FA92" s="384">
        <f t="shared" si="130"/>
        <v>0</v>
      </c>
      <c r="FB92" s="384">
        <f t="shared" si="130"/>
        <v>0</v>
      </c>
      <c r="FC92" s="384">
        <f t="shared" si="130"/>
        <v>0</v>
      </c>
      <c r="FD92" s="384">
        <f t="shared" si="130"/>
        <v>0</v>
      </c>
      <c r="FE92" s="384">
        <f t="shared" ref="FE92:HA92" si="131">IF(OR(FE68=0,FE80&gt;0),0,MIN(FD92+1,$I80*12))</f>
        <v>0</v>
      </c>
      <c r="FF92" s="384">
        <f t="shared" si="131"/>
        <v>0</v>
      </c>
      <c r="FG92" s="384">
        <f t="shared" si="131"/>
        <v>0</v>
      </c>
      <c r="FH92" s="384">
        <f t="shared" si="131"/>
        <v>0</v>
      </c>
      <c r="FI92" s="384">
        <f t="shared" si="131"/>
        <v>0</v>
      </c>
      <c r="FJ92" s="384">
        <f t="shared" si="131"/>
        <v>0</v>
      </c>
      <c r="FK92" s="384">
        <f t="shared" si="131"/>
        <v>0</v>
      </c>
      <c r="FL92" s="384">
        <f t="shared" si="131"/>
        <v>0</v>
      </c>
      <c r="FM92" s="384">
        <f t="shared" si="131"/>
        <v>0</v>
      </c>
      <c r="FN92" s="384">
        <f t="shared" si="131"/>
        <v>0</v>
      </c>
      <c r="FO92" s="384">
        <f t="shared" si="131"/>
        <v>0</v>
      </c>
      <c r="FP92" s="384">
        <f t="shared" si="131"/>
        <v>0</v>
      </c>
      <c r="FQ92" s="384">
        <f t="shared" si="131"/>
        <v>0</v>
      </c>
      <c r="FR92" s="384">
        <f t="shared" si="131"/>
        <v>0</v>
      </c>
      <c r="FS92" s="384">
        <f t="shared" si="131"/>
        <v>0</v>
      </c>
      <c r="FT92" s="384">
        <f t="shared" si="131"/>
        <v>0</v>
      </c>
      <c r="FU92" s="384">
        <f t="shared" si="131"/>
        <v>0</v>
      </c>
      <c r="FV92" s="384">
        <f t="shared" si="131"/>
        <v>0</v>
      </c>
      <c r="FW92" s="384">
        <f t="shared" si="131"/>
        <v>0</v>
      </c>
      <c r="FX92" s="384">
        <f t="shared" si="131"/>
        <v>0</v>
      </c>
      <c r="FY92" s="384">
        <f t="shared" si="131"/>
        <v>0</v>
      </c>
      <c r="FZ92" s="384">
        <f t="shared" si="131"/>
        <v>0</v>
      </c>
      <c r="GA92" s="384">
        <f t="shared" si="131"/>
        <v>0</v>
      </c>
      <c r="GB92" s="384">
        <f t="shared" si="131"/>
        <v>0</v>
      </c>
      <c r="GC92" s="384">
        <f t="shared" si="131"/>
        <v>0</v>
      </c>
      <c r="GD92" s="384">
        <f t="shared" si="131"/>
        <v>0</v>
      </c>
      <c r="GE92" s="384">
        <f t="shared" si="131"/>
        <v>0</v>
      </c>
      <c r="GF92" s="384">
        <f t="shared" si="131"/>
        <v>0</v>
      </c>
      <c r="GG92" s="384">
        <f t="shared" si="131"/>
        <v>0</v>
      </c>
      <c r="GH92" s="384">
        <f t="shared" si="131"/>
        <v>0</v>
      </c>
      <c r="GI92" s="384">
        <f t="shared" si="131"/>
        <v>0</v>
      </c>
      <c r="GJ92" s="384">
        <f t="shared" si="131"/>
        <v>0</v>
      </c>
      <c r="GK92" s="384">
        <f t="shared" si="131"/>
        <v>0</v>
      </c>
      <c r="GL92" s="384">
        <f t="shared" si="131"/>
        <v>0</v>
      </c>
      <c r="GM92" s="384">
        <f t="shared" si="131"/>
        <v>0</v>
      </c>
      <c r="GN92" s="384">
        <f t="shared" si="131"/>
        <v>0</v>
      </c>
      <c r="GO92" s="384">
        <f t="shared" si="131"/>
        <v>0</v>
      </c>
      <c r="GP92" s="384">
        <f t="shared" si="131"/>
        <v>0</v>
      </c>
      <c r="GQ92" s="384">
        <f t="shared" si="131"/>
        <v>0</v>
      </c>
      <c r="GR92" s="384">
        <f t="shared" si="131"/>
        <v>0</v>
      </c>
      <c r="GS92" s="384">
        <f t="shared" si="131"/>
        <v>0</v>
      </c>
      <c r="GT92" s="384">
        <f t="shared" si="131"/>
        <v>0</v>
      </c>
      <c r="GU92" s="384">
        <f t="shared" si="131"/>
        <v>0</v>
      </c>
      <c r="GV92" s="384">
        <f t="shared" si="131"/>
        <v>0</v>
      </c>
      <c r="GW92" s="384">
        <f t="shared" si="131"/>
        <v>0</v>
      </c>
      <c r="GX92" s="384">
        <f t="shared" si="131"/>
        <v>0</v>
      </c>
      <c r="GY92" s="384">
        <f t="shared" si="131"/>
        <v>0</v>
      </c>
      <c r="GZ92" s="384">
        <f t="shared" si="131"/>
        <v>0</v>
      </c>
      <c r="HA92" s="384">
        <f t="shared" si="131"/>
        <v>0</v>
      </c>
    </row>
    <row r="93" spans="3:209" x14ac:dyDescent="0.2">
      <c r="C93" s="241"/>
      <c r="D93" s="241"/>
      <c r="E93" s="241"/>
      <c r="F93" s="231"/>
      <c r="G93" s="231"/>
      <c r="H93" s="279"/>
      <c r="I93" s="279"/>
      <c r="J93" s="279"/>
      <c r="K93" s="279"/>
      <c r="L93" s="279"/>
    </row>
    <row r="94" spans="3:209" x14ac:dyDescent="0.2">
      <c r="C94" s="283" t="s">
        <v>331</v>
      </c>
      <c r="D94" s="284"/>
      <c r="E94" s="284"/>
      <c r="F94" s="284" t="s">
        <v>332</v>
      </c>
      <c r="G94" s="284"/>
      <c r="H94" s="285" t="s">
        <v>333</v>
      </c>
      <c r="I94" s="285" t="s">
        <v>334</v>
      </c>
      <c r="J94" s="285" t="s">
        <v>315</v>
      </c>
      <c r="K94" s="285" t="s">
        <v>335</v>
      </c>
      <c r="L94" s="285" t="s">
        <v>336</v>
      </c>
      <c r="N94" s="286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D94" s="304" t="s">
        <v>337</v>
      </c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  <c r="BV94" s="304"/>
      <c r="BW94" s="304"/>
      <c r="BX94" s="304"/>
      <c r="BY94" s="304"/>
      <c r="BZ94" s="304"/>
      <c r="CA94" s="304"/>
      <c r="CB94" s="304"/>
      <c r="CC94" s="304"/>
      <c r="CD94" s="304"/>
      <c r="CE94" s="304"/>
      <c r="CF94" s="304"/>
      <c r="CG94" s="304"/>
      <c r="CH94" s="304"/>
      <c r="CI94" s="304"/>
      <c r="CJ94" s="304"/>
      <c r="CK94" s="304"/>
      <c r="CL94" s="304"/>
      <c r="CM94" s="304"/>
      <c r="CN94" s="304"/>
      <c r="CO94" s="304"/>
      <c r="CP94" s="304"/>
      <c r="CQ94" s="304"/>
      <c r="CR94" s="304"/>
      <c r="CS94" s="304"/>
      <c r="CT94" s="304"/>
      <c r="CU94" s="304"/>
      <c r="CV94" s="304"/>
      <c r="CW94" s="304"/>
      <c r="CX94" s="304"/>
      <c r="CY94" s="304"/>
      <c r="CZ94" s="304"/>
      <c r="DA94" s="304"/>
      <c r="DB94" s="304"/>
      <c r="DC94" s="304"/>
      <c r="DD94" s="304"/>
      <c r="DE94" s="304"/>
      <c r="DF94" s="304"/>
      <c r="DG94" s="304"/>
      <c r="DH94" s="304"/>
      <c r="DI94" s="304"/>
      <c r="DJ94" s="304"/>
      <c r="DK94" s="304"/>
      <c r="DL94" s="304"/>
      <c r="DM94" s="304"/>
      <c r="DN94" s="304"/>
      <c r="DO94" s="304"/>
      <c r="DP94" s="304"/>
      <c r="DQ94" s="304"/>
      <c r="DR94" s="304"/>
      <c r="DS94" s="304"/>
      <c r="DT94" s="304"/>
      <c r="DU94" s="304"/>
      <c r="DV94" s="304"/>
      <c r="DW94" s="304"/>
      <c r="DX94" s="304"/>
      <c r="DY94" s="304"/>
      <c r="DZ94" s="304"/>
      <c r="EA94" s="304"/>
      <c r="EB94" s="304"/>
      <c r="EC94" s="304"/>
      <c r="ED94" s="304"/>
      <c r="EE94" s="304"/>
      <c r="EF94" s="304"/>
      <c r="EG94" s="304"/>
      <c r="EH94" s="304"/>
      <c r="EI94" s="304"/>
      <c r="EJ94" s="304"/>
      <c r="EK94" s="304"/>
      <c r="EL94" s="304"/>
      <c r="EM94" s="304"/>
      <c r="EN94" s="304"/>
      <c r="EO94" s="304"/>
      <c r="EP94" s="304"/>
      <c r="EQ94" s="304"/>
      <c r="ER94" s="304"/>
      <c r="ES94" s="304"/>
      <c r="ET94" s="304"/>
      <c r="EU94" s="304"/>
      <c r="EV94" s="304"/>
      <c r="EW94" s="304"/>
      <c r="EX94" s="304"/>
      <c r="EY94" s="304"/>
      <c r="EZ94" s="304"/>
      <c r="FA94" s="304"/>
      <c r="FB94" s="304"/>
      <c r="FC94" s="304"/>
      <c r="FD94" s="304"/>
      <c r="FE94" s="304"/>
      <c r="FF94" s="304"/>
      <c r="FG94" s="304"/>
      <c r="FH94" s="304"/>
      <c r="FI94" s="304"/>
      <c r="FJ94" s="304"/>
      <c r="FK94" s="304"/>
      <c r="FL94" s="304"/>
      <c r="FM94" s="304"/>
      <c r="FN94" s="304"/>
      <c r="FO94" s="304"/>
      <c r="FP94" s="304"/>
      <c r="FQ94" s="304"/>
      <c r="FR94" s="304"/>
      <c r="FS94" s="304"/>
      <c r="FT94" s="304"/>
      <c r="FU94" s="304"/>
      <c r="FV94" s="304"/>
      <c r="FW94" s="304"/>
      <c r="FX94" s="304"/>
      <c r="FY94" s="304"/>
      <c r="FZ94" s="304"/>
      <c r="GA94" s="304"/>
      <c r="GB94" s="304"/>
      <c r="GC94" s="304"/>
      <c r="GD94" s="304"/>
      <c r="GE94" s="304"/>
      <c r="GF94" s="304"/>
      <c r="GG94" s="304"/>
      <c r="GH94" s="304"/>
      <c r="GI94" s="304"/>
      <c r="GJ94" s="304"/>
      <c r="GK94" s="304"/>
      <c r="GL94" s="304"/>
      <c r="GM94" s="304"/>
      <c r="GN94" s="304"/>
      <c r="GO94" s="304"/>
      <c r="GP94" s="304"/>
      <c r="GQ94" s="304"/>
      <c r="GR94" s="304"/>
      <c r="GS94" s="304"/>
      <c r="GT94" s="304"/>
      <c r="GU94" s="304"/>
      <c r="GV94" s="304"/>
      <c r="GW94" s="304"/>
      <c r="GX94" s="304"/>
      <c r="GY94" s="304"/>
      <c r="GZ94" s="304"/>
      <c r="HA94" s="304"/>
    </row>
    <row r="95" spans="3:209" x14ac:dyDescent="0.2">
      <c r="C95" s="287">
        <v>1</v>
      </c>
      <c r="D95" s="270" t="str" cm="1">
        <f t="array" ref="D95:D97">_xlfn._xlws.FILTER(D17:D31,E17:E31="Conventional Debt")</f>
        <v>Conventional Debt Financing</v>
      </c>
      <c r="E95" s="236"/>
      <c r="F95" s="306">
        <f t="shared" ref="F95:F104" si="132">_xlfn.XLOOKUP($D95,$D$17:$D$31,F$17:F$31)</f>
        <v>0</v>
      </c>
      <c r="G95" s="306"/>
      <c r="H95" s="290">
        <f t="shared" ref="H95:L104" si="133">_xlfn.XLOOKUP($D95,$D$17:$D$31,H$17:H$31)</f>
        <v>0</v>
      </c>
      <c r="I95" s="293">
        <f t="shared" si="133"/>
        <v>0</v>
      </c>
      <c r="J95" s="664" t="str">
        <f t="shared" si="133"/>
        <v/>
      </c>
      <c r="K95" s="293" t="str">
        <f>IF($D71=0,"",IF(L71="YES",I71*12,_xlfn.XLOOKUP($D71,$D$17:$D$31,K$17:K$31)))</f>
        <v/>
      </c>
      <c r="L95" s="275" t="str">
        <f t="shared" si="133"/>
        <v/>
      </c>
      <c r="N95" s="251">
        <f>SUMIF($AD$12:$HA$12,N$12,$AD95:$HA95)</f>
        <v>0</v>
      </c>
      <c r="O95" s="251">
        <f t="shared" ref="N95:AB104" si="134">SUMIF($AD$12:$HA$12,O$12,$AD95:$HA95)</f>
        <v>0</v>
      </c>
      <c r="P95" s="251">
        <f t="shared" si="134"/>
        <v>0</v>
      </c>
      <c r="Q95" s="251">
        <f t="shared" si="134"/>
        <v>0</v>
      </c>
      <c r="R95" s="251">
        <f t="shared" si="134"/>
        <v>0</v>
      </c>
      <c r="S95" s="251">
        <f t="shared" si="134"/>
        <v>0</v>
      </c>
      <c r="T95" s="251">
        <f t="shared" si="134"/>
        <v>0</v>
      </c>
      <c r="U95" s="251">
        <f t="shared" si="134"/>
        <v>0</v>
      </c>
      <c r="V95" s="251">
        <f t="shared" si="134"/>
        <v>0</v>
      </c>
      <c r="W95" s="251">
        <f t="shared" si="134"/>
        <v>0</v>
      </c>
      <c r="X95" s="251">
        <f t="shared" si="134"/>
        <v>0</v>
      </c>
      <c r="Y95" s="251">
        <f t="shared" si="134"/>
        <v>0</v>
      </c>
      <c r="Z95" s="251">
        <f t="shared" si="134"/>
        <v>0</v>
      </c>
      <c r="AA95" s="251">
        <f t="shared" si="134"/>
        <v>0</v>
      </c>
      <c r="AB95" s="251">
        <f t="shared" si="134"/>
        <v>0</v>
      </c>
      <c r="AD95" s="309">
        <f t="shared" ref="AD95:BI95" si="135">IFERROR(IF(AC83=$I83*12,0,IF(OR(AD$10&lt;=$K95,$L95="YES"),-AC59*$H95/12,MAX(-AC59,PMT($H95/12,$I95*12,AC59,0)))),0)</f>
        <v>0</v>
      </c>
      <c r="AE95" s="309">
        <f t="shared" si="135"/>
        <v>0</v>
      </c>
      <c r="AF95" s="309">
        <f t="shared" si="135"/>
        <v>0</v>
      </c>
      <c r="AG95" s="309">
        <f t="shared" si="135"/>
        <v>0</v>
      </c>
      <c r="AH95" s="309">
        <f t="shared" si="135"/>
        <v>0</v>
      </c>
      <c r="AI95" s="309">
        <f t="shared" si="135"/>
        <v>0</v>
      </c>
      <c r="AJ95" s="309">
        <f t="shared" si="135"/>
        <v>0</v>
      </c>
      <c r="AK95" s="309">
        <f t="shared" si="135"/>
        <v>0</v>
      </c>
      <c r="AL95" s="309">
        <f t="shared" si="135"/>
        <v>0</v>
      </c>
      <c r="AM95" s="309">
        <f t="shared" si="135"/>
        <v>0</v>
      </c>
      <c r="AN95" s="309">
        <f t="shared" si="135"/>
        <v>0</v>
      </c>
      <c r="AO95" s="309">
        <f t="shared" si="135"/>
        <v>0</v>
      </c>
      <c r="AP95" s="309">
        <f t="shared" si="135"/>
        <v>0</v>
      </c>
      <c r="AQ95" s="309">
        <f t="shared" si="135"/>
        <v>0</v>
      </c>
      <c r="AR95" s="309">
        <f t="shared" si="135"/>
        <v>0</v>
      </c>
      <c r="AS95" s="309">
        <f t="shared" si="135"/>
        <v>0</v>
      </c>
      <c r="AT95" s="309">
        <f t="shared" si="135"/>
        <v>0</v>
      </c>
      <c r="AU95" s="309">
        <f t="shared" si="135"/>
        <v>0</v>
      </c>
      <c r="AV95" s="309">
        <f t="shared" si="135"/>
        <v>0</v>
      </c>
      <c r="AW95" s="309">
        <f t="shared" si="135"/>
        <v>0</v>
      </c>
      <c r="AX95" s="309">
        <f t="shared" si="135"/>
        <v>0</v>
      </c>
      <c r="AY95" s="309">
        <f t="shared" si="135"/>
        <v>0</v>
      </c>
      <c r="AZ95" s="309">
        <f t="shared" si="135"/>
        <v>0</v>
      </c>
      <c r="BA95" s="309">
        <f t="shared" si="135"/>
        <v>0</v>
      </c>
      <c r="BB95" s="309">
        <f t="shared" si="135"/>
        <v>0</v>
      </c>
      <c r="BC95" s="309">
        <f t="shared" si="135"/>
        <v>0</v>
      </c>
      <c r="BD95" s="309">
        <f t="shared" si="135"/>
        <v>0</v>
      </c>
      <c r="BE95" s="309">
        <f t="shared" si="135"/>
        <v>0</v>
      </c>
      <c r="BF95" s="309">
        <f t="shared" si="135"/>
        <v>0</v>
      </c>
      <c r="BG95" s="309">
        <f t="shared" si="135"/>
        <v>0</v>
      </c>
      <c r="BH95" s="309">
        <f t="shared" si="135"/>
        <v>0</v>
      </c>
      <c r="BI95" s="309">
        <f t="shared" si="135"/>
        <v>0</v>
      </c>
      <c r="BJ95" s="309">
        <f t="shared" ref="BJ95:CO95" si="136">IFERROR(IF(BI83=$I83*12,0,IF(OR(BJ$10&lt;=$K95,$L95="YES"),-BI59*$H95/12,MAX(-BI59,PMT($H95/12,$I95*12,BI59,0)))),0)</f>
        <v>0</v>
      </c>
      <c r="BK95" s="309">
        <f t="shared" si="136"/>
        <v>0</v>
      </c>
      <c r="BL95" s="309">
        <f t="shared" si="136"/>
        <v>0</v>
      </c>
      <c r="BM95" s="309">
        <f t="shared" si="136"/>
        <v>0</v>
      </c>
      <c r="BN95" s="309">
        <f t="shared" si="136"/>
        <v>0</v>
      </c>
      <c r="BO95" s="309">
        <f t="shared" si="136"/>
        <v>0</v>
      </c>
      <c r="BP95" s="309">
        <f t="shared" si="136"/>
        <v>0</v>
      </c>
      <c r="BQ95" s="309">
        <f t="shared" si="136"/>
        <v>0</v>
      </c>
      <c r="BR95" s="309">
        <f t="shared" si="136"/>
        <v>0</v>
      </c>
      <c r="BS95" s="309">
        <f t="shared" si="136"/>
        <v>0</v>
      </c>
      <c r="BT95" s="309">
        <f t="shared" si="136"/>
        <v>0</v>
      </c>
      <c r="BU95" s="309">
        <f t="shared" si="136"/>
        <v>0</v>
      </c>
      <c r="BV95" s="309">
        <f t="shared" si="136"/>
        <v>0</v>
      </c>
      <c r="BW95" s="309">
        <f t="shared" si="136"/>
        <v>0</v>
      </c>
      <c r="BX95" s="309">
        <f t="shared" si="136"/>
        <v>0</v>
      </c>
      <c r="BY95" s="309">
        <f t="shared" si="136"/>
        <v>0</v>
      </c>
      <c r="BZ95" s="309">
        <f t="shared" si="136"/>
        <v>0</v>
      </c>
      <c r="CA95" s="309">
        <f t="shared" si="136"/>
        <v>0</v>
      </c>
      <c r="CB95" s="309">
        <f t="shared" si="136"/>
        <v>0</v>
      </c>
      <c r="CC95" s="309">
        <f t="shared" si="136"/>
        <v>0</v>
      </c>
      <c r="CD95" s="309">
        <f t="shared" si="136"/>
        <v>0</v>
      </c>
      <c r="CE95" s="309">
        <f t="shared" si="136"/>
        <v>0</v>
      </c>
      <c r="CF95" s="309">
        <f t="shared" si="136"/>
        <v>0</v>
      </c>
      <c r="CG95" s="309">
        <f t="shared" si="136"/>
        <v>0</v>
      </c>
      <c r="CH95" s="309">
        <f t="shared" si="136"/>
        <v>0</v>
      </c>
      <c r="CI95" s="309">
        <f t="shared" si="136"/>
        <v>0</v>
      </c>
      <c r="CJ95" s="309">
        <f t="shared" si="136"/>
        <v>0</v>
      </c>
      <c r="CK95" s="309">
        <f t="shared" si="136"/>
        <v>0</v>
      </c>
      <c r="CL95" s="309">
        <f t="shared" si="136"/>
        <v>0</v>
      </c>
      <c r="CM95" s="309">
        <f t="shared" si="136"/>
        <v>0</v>
      </c>
      <c r="CN95" s="309">
        <f t="shared" si="136"/>
        <v>0</v>
      </c>
      <c r="CO95" s="309">
        <f t="shared" si="136"/>
        <v>0</v>
      </c>
      <c r="CP95" s="309">
        <f t="shared" ref="CP95:DU95" si="137">IFERROR(IF(CO83=$I83*12,0,IF(OR(CP$10&lt;=$K95,$L95="YES"),-CO59*$H95/12,MAX(-CO59,PMT($H95/12,$I95*12,CO59,0)))),0)</f>
        <v>0</v>
      </c>
      <c r="CQ95" s="309">
        <f t="shared" si="137"/>
        <v>0</v>
      </c>
      <c r="CR95" s="309">
        <f t="shared" si="137"/>
        <v>0</v>
      </c>
      <c r="CS95" s="309">
        <f t="shared" si="137"/>
        <v>0</v>
      </c>
      <c r="CT95" s="309">
        <f t="shared" si="137"/>
        <v>0</v>
      </c>
      <c r="CU95" s="309">
        <f t="shared" si="137"/>
        <v>0</v>
      </c>
      <c r="CV95" s="309">
        <f t="shared" si="137"/>
        <v>0</v>
      </c>
      <c r="CW95" s="309">
        <f t="shared" si="137"/>
        <v>0</v>
      </c>
      <c r="CX95" s="309">
        <f t="shared" si="137"/>
        <v>0</v>
      </c>
      <c r="CY95" s="309">
        <f t="shared" si="137"/>
        <v>0</v>
      </c>
      <c r="CZ95" s="309">
        <f t="shared" si="137"/>
        <v>0</v>
      </c>
      <c r="DA95" s="309">
        <f t="shared" si="137"/>
        <v>0</v>
      </c>
      <c r="DB95" s="309">
        <f t="shared" si="137"/>
        <v>0</v>
      </c>
      <c r="DC95" s="309">
        <f t="shared" si="137"/>
        <v>0</v>
      </c>
      <c r="DD95" s="309">
        <f t="shared" si="137"/>
        <v>0</v>
      </c>
      <c r="DE95" s="309">
        <f t="shared" si="137"/>
        <v>0</v>
      </c>
      <c r="DF95" s="309">
        <f t="shared" si="137"/>
        <v>0</v>
      </c>
      <c r="DG95" s="309">
        <f t="shared" si="137"/>
        <v>0</v>
      </c>
      <c r="DH95" s="309">
        <f t="shared" si="137"/>
        <v>0</v>
      </c>
      <c r="DI95" s="309">
        <f t="shared" si="137"/>
        <v>0</v>
      </c>
      <c r="DJ95" s="309">
        <f t="shared" si="137"/>
        <v>0</v>
      </c>
      <c r="DK95" s="309">
        <f t="shared" si="137"/>
        <v>0</v>
      </c>
      <c r="DL95" s="309">
        <f t="shared" si="137"/>
        <v>0</v>
      </c>
      <c r="DM95" s="309">
        <f t="shared" si="137"/>
        <v>0</v>
      </c>
      <c r="DN95" s="309">
        <f t="shared" si="137"/>
        <v>0</v>
      </c>
      <c r="DO95" s="309">
        <f t="shared" si="137"/>
        <v>0</v>
      </c>
      <c r="DP95" s="309">
        <f t="shared" si="137"/>
        <v>0</v>
      </c>
      <c r="DQ95" s="309">
        <f t="shared" si="137"/>
        <v>0</v>
      </c>
      <c r="DR95" s="309">
        <f t="shared" si="137"/>
        <v>0</v>
      </c>
      <c r="DS95" s="309">
        <f t="shared" si="137"/>
        <v>0</v>
      </c>
      <c r="DT95" s="309">
        <f t="shared" si="137"/>
        <v>0</v>
      </c>
      <c r="DU95" s="309">
        <f t="shared" si="137"/>
        <v>0</v>
      </c>
      <c r="DV95" s="309">
        <f t="shared" ref="DV95:FA95" si="138">IFERROR(IF(DU83=$I83*12,0,IF(OR(DV$10&lt;=$K95,$L95="YES"),-DU59*$H95/12,MAX(-DU59,PMT($H95/12,$I95*12,DU59,0)))),0)</f>
        <v>0</v>
      </c>
      <c r="DW95" s="309">
        <f t="shared" si="138"/>
        <v>0</v>
      </c>
      <c r="DX95" s="309">
        <f t="shared" si="138"/>
        <v>0</v>
      </c>
      <c r="DY95" s="309">
        <f t="shared" si="138"/>
        <v>0</v>
      </c>
      <c r="DZ95" s="309">
        <f t="shared" si="138"/>
        <v>0</v>
      </c>
      <c r="EA95" s="309">
        <f t="shared" si="138"/>
        <v>0</v>
      </c>
      <c r="EB95" s="309">
        <f t="shared" si="138"/>
        <v>0</v>
      </c>
      <c r="EC95" s="309">
        <f t="shared" si="138"/>
        <v>0</v>
      </c>
      <c r="ED95" s="309">
        <f t="shared" si="138"/>
        <v>0</v>
      </c>
      <c r="EE95" s="309">
        <f t="shared" si="138"/>
        <v>0</v>
      </c>
      <c r="EF95" s="309">
        <f t="shared" si="138"/>
        <v>0</v>
      </c>
      <c r="EG95" s="309">
        <f t="shared" si="138"/>
        <v>0</v>
      </c>
      <c r="EH95" s="309">
        <f t="shared" si="138"/>
        <v>0</v>
      </c>
      <c r="EI95" s="309">
        <f t="shared" si="138"/>
        <v>0</v>
      </c>
      <c r="EJ95" s="309">
        <f t="shared" si="138"/>
        <v>0</v>
      </c>
      <c r="EK95" s="309">
        <f t="shared" si="138"/>
        <v>0</v>
      </c>
      <c r="EL95" s="309">
        <f t="shared" si="138"/>
        <v>0</v>
      </c>
      <c r="EM95" s="309">
        <f t="shared" si="138"/>
        <v>0</v>
      </c>
      <c r="EN95" s="309">
        <f t="shared" si="138"/>
        <v>0</v>
      </c>
      <c r="EO95" s="309">
        <f t="shared" si="138"/>
        <v>0</v>
      </c>
      <c r="EP95" s="309">
        <f t="shared" si="138"/>
        <v>0</v>
      </c>
      <c r="EQ95" s="309">
        <f t="shared" si="138"/>
        <v>0</v>
      </c>
      <c r="ER95" s="309">
        <f t="shared" si="138"/>
        <v>0</v>
      </c>
      <c r="ES95" s="309">
        <f t="shared" si="138"/>
        <v>0</v>
      </c>
      <c r="ET95" s="309">
        <f t="shared" si="138"/>
        <v>0</v>
      </c>
      <c r="EU95" s="309">
        <f t="shared" si="138"/>
        <v>0</v>
      </c>
      <c r="EV95" s="309">
        <f t="shared" si="138"/>
        <v>0</v>
      </c>
      <c r="EW95" s="309">
        <f t="shared" si="138"/>
        <v>0</v>
      </c>
      <c r="EX95" s="309">
        <f t="shared" si="138"/>
        <v>0</v>
      </c>
      <c r="EY95" s="309">
        <f t="shared" si="138"/>
        <v>0</v>
      </c>
      <c r="EZ95" s="309">
        <f t="shared" si="138"/>
        <v>0</v>
      </c>
      <c r="FA95" s="309">
        <f t="shared" si="138"/>
        <v>0</v>
      </c>
      <c r="FB95" s="309">
        <f t="shared" ref="FB95:GG95" si="139">IFERROR(IF(FA83=$I83*12,0,IF(OR(FB$10&lt;=$K95,$L95="YES"),-FA59*$H95/12,MAX(-FA59,PMT($H95/12,$I95*12,FA59,0)))),0)</f>
        <v>0</v>
      </c>
      <c r="FC95" s="309">
        <f t="shared" si="139"/>
        <v>0</v>
      </c>
      <c r="FD95" s="309">
        <f t="shared" si="139"/>
        <v>0</v>
      </c>
      <c r="FE95" s="309">
        <f t="shared" si="139"/>
        <v>0</v>
      </c>
      <c r="FF95" s="309">
        <f t="shared" si="139"/>
        <v>0</v>
      </c>
      <c r="FG95" s="309">
        <f t="shared" si="139"/>
        <v>0</v>
      </c>
      <c r="FH95" s="309">
        <f t="shared" si="139"/>
        <v>0</v>
      </c>
      <c r="FI95" s="309">
        <f t="shared" si="139"/>
        <v>0</v>
      </c>
      <c r="FJ95" s="309">
        <f t="shared" si="139"/>
        <v>0</v>
      </c>
      <c r="FK95" s="309">
        <f t="shared" si="139"/>
        <v>0</v>
      </c>
      <c r="FL95" s="309">
        <f t="shared" si="139"/>
        <v>0</v>
      </c>
      <c r="FM95" s="309">
        <f t="shared" si="139"/>
        <v>0</v>
      </c>
      <c r="FN95" s="309">
        <f t="shared" si="139"/>
        <v>0</v>
      </c>
      <c r="FO95" s="309">
        <f t="shared" si="139"/>
        <v>0</v>
      </c>
      <c r="FP95" s="309">
        <f t="shared" si="139"/>
        <v>0</v>
      </c>
      <c r="FQ95" s="309">
        <f t="shared" si="139"/>
        <v>0</v>
      </c>
      <c r="FR95" s="309">
        <f t="shared" si="139"/>
        <v>0</v>
      </c>
      <c r="FS95" s="309">
        <f t="shared" si="139"/>
        <v>0</v>
      </c>
      <c r="FT95" s="309">
        <f t="shared" si="139"/>
        <v>0</v>
      </c>
      <c r="FU95" s="309">
        <f t="shared" si="139"/>
        <v>0</v>
      </c>
      <c r="FV95" s="309">
        <f t="shared" si="139"/>
        <v>0</v>
      </c>
      <c r="FW95" s="309">
        <f t="shared" si="139"/>
        <v>0</v>
      </c>
      <c r="FX95" s="309">
        <f t="shared" si="139"/>
        <v>0</v>
      </c>
      <c r="FY95" s="309">
        <f t="shared" si="139"/>
        <v>0</v>
      </c>
      <c r="FZ95" s="309">
        <f t="shared" si="139"/>
        <v>0</v>
      </c>
      <c r="GA95" s="309">
        <f t="shared" si="139"/>
        <v>0</v>
      </c>
      <c r="GB95" s="309">
        <f t="shared" si="139"/>
        <v>0</v>
      </c>
      <c r="GC95" s="309">
        <f t="shared" si="139"/>
        <v>0</v>
      </c>
      <c r="GD95" s="309">
        <f t="shared" si="139"/>
        <v>0</v>
      </c>
      <c r="GE95" s="309">
        <f t="shared" si="139"/>
        <v>0</v>
      </c>
      <c r="GF95" s="309">
        <f t="shared" si="139"/>
        <v>0</v>
      </c>
      <c r="GG95" s="309">
        <f t="shared" si="139"/>
        <v>0</v>
      </c>
      <c r="GH95" s="309">
        <f t="shared" ref="GH95:HA95" si="140">IFERROR(IF(GG83=$I83*12,0,IF(OR(GH$10&lt;=$K95,$L95="YES"),-GG59*$H95/12,MAX(-GG59,PMT($H95/12,$I95*12,GG59,0)))),0)</f>
        <v>0</v>
      </c>
      <c r="GI95" s="309">
        <f t="shared" si="140"/>
        <v>0</v>
      </c>
      <c r="GJ95" s="309">
        <f t="shared" si="140"/>
        <v>0</v>
      </c>
      <c r="GK95" s="309">
        <f t="shared" si="140"/>
        <v>0</v>
      </c>
      <c r="GL95" s="309">
        <f t="shared" si="140"/>
        <v>0</v>
      </c>
      <c r="GM95" s="309">
        <f t="shared" si="140"/>
        <v>0</v>
      </c>
      <c r="GN95" s="309">
        <f t="shared" si="140"/>
        <v>0</v>
      </c>
      <c r="GO95" s="309">
        <f t="shared" si="140"/>
        <v>0</v>
      </c>
      <c r="GP95" s="309">
        <f t="shared" si="140"/>
        <v>0</v>
      </c>
      <c r="GQ95" s="309">
        <f t="shared" si="140"/>
        <v>0</v>
      </c>
      <c r="GR95" s="309">
        <f t="shared" si="140"/>
        <v>0</v>
      </c>
      <c r="GS95" s="309">
        <f t="shared" si="140"/>
        <v>0</v>
      </c>
      <c r="GT95" s="309">
        <f t="shared" si="140"/>
        <v>0</v>
      </c>
      <c r="GU95" s="309">
        <f t="shared" si="140"/>
        <v>0</v>
      </c>
      <c r="GV95" s="309">
        <f t="shared" si="140"/>
        <v>0</v>
      </c>
      <c r="GW95" s="309">
        <f t="shared" si="140"/>
        <v>0</v>
      </c>
      <c r="GX95" s="309">
        <f t="shared" si="140"/>
        <v>0</v>
      </c>
      <c r="GY95" s="309">
        <f t="shared" si="140"/>
        <v>0</v>
      </c>
      <c r="GZ95" s="309">
        <f t="shared" si="140"/>
        <v>0</v>
      </c>
      <c r="HA95" s="309">
        <f t="shared" si="140"/>
        <v>0</v>
      </c>
    </row>
    <row r="96" spans="3:209" x14ac:dyDescent="0.2">
      <c r="C96" s="262">
        <f>C95+1</f>
        <v>2</v>
      </c>
      <c r="D96" s="21" t="str">
        <v>PayGo TIF Loan</v>
      </c>
      <c r="F96" s="307">
        <f t="shared" si="132"/>
        <v>0</v>
      </c>
      <c r="G96" s="307"/>
      <c r="H96" s="291">
        <f t="shared" si="133"/>
        <v>0</v>
      </c>
      <c r="I96" s="294">
        <f t="shared" si="133"/>
        <v>0</v>
      </c>
      <c r="J96" s="665" t="str">
        <f t="shared" si="133"/>
        <v/>
      </c>
      <c r="K96" s="294" t="str">
        <f t="shared" ref="K96:K104" si="141">IF($D72=0,"",IF(L72="YES",I72*12,_xlfn.XLOOKUP($D72,$D$17:$D$31,K$17:K$31)))</f>
        <v/>
      </c>
      <c r="L96" s="275" t="str">
        <f t="shared" si="133"/>
        <v/>
      </c>
      <c r="N96" s="240">
        <f t="shared" si="134"/>
        <v>0</v>
      </c>
      <c r="O96" s="240">
        <f t="shared" si="134"/>
        <v>0</v>
      </c>
      <c r="P96" s="240">
        <f t="shared" si="134"/>
        <v>0</v>
      </c>
      <c r="Q96" s="240">
        <f t="shared" si="134"/>
        <v>0</v>
      </c>
      <c r="R96" s="240">
        <f t="shared" si="134"/>
        <v>0</v>
      </c>
      <c r="S96" s="240">
        <f t="shared" si="134"/>
        <v>0</v>
      </c>
      <c r="T96" s="240">
        <f t="shared" si="134"/>
        <v>0</v>
      </c>
      <c r="U96" s="240">
        <f t="shared" si="134"/>
        <v>0</v>
      </c>
      <c r="V96" s="240">
        <f t="shared" si="134"/>
        <v>0</v>
      </c>
      <c r="W96" s="240">
        <f t="shared" si="134"/>
        <v>0</v>
      </c>
      <c r="X96" s="240">
        <f t="shared" si="134"/>
        <v>0</v>
      </c>
      <c r="Y96" s="240">
        <f t="shared" si="134"/>
        <v>0</v>
      </c>
      <c r="Z96" s="240">
        <f t="shared" si="134"/>
        <v>0</v>
      </c>
      <c r="AA96" s="240">
        <f t="shared" si="134"/>
        <v>0</v>
      </c>
      <c r="AB96" s="240">
        <f t="shared" si="134"/>
        <v>0</v>
      </c>
      <c r="AD96" s="310">
        <f t="shared" ref="AD96:BI96" si="142">IFERROR(IF(AC84=$I84*12,0,IF(OR(AD$10&lt;=$K96,$L96="YES"),-AC60*$H96/12,MAX(-AC60,PMT($H96/12,$I96*12,AC60,0)))),0)</f>
        <v>0</v>
      </c>
      <c r="AE96" s="310">
        <f t="shared" si="142"/>
        <v>0</v>
      </c>
      <c r="AF96" s="310">
        <f t="shared" si="142"/>
        <v>0</v>
      </c>
      <c r="AG96" s="310">
        <f t="shared" si="142"/>
        <v>0</v>
      </c>
      <c r="AH96" s="310">
        <f t="shared" si="142"/>
        <v>0</v>
      </c>
      <c r="AI96" s="310">
        <f t="shared" si="142"/>
        <v>0</v>
      </c>
      <c r="AJ96" s="310">
        <f t="shared" si="142"/>
        <v>0</v>
      </c>
      <c r="AK96" s="310">
        <f t="shared" si="142"/>
        <v>0</v>
      </c>
      <c r="AL96" s="310">
        <f t="shared" si="142"/>
        <v>0</v>
      </c>
      <c r="AM96" s="310">
        <f t="shared" si="142"/>
        <v>0</v>
      </c>
      <c r="AN96" s="310">
        <f t="shared" si="142"/>
        <v>0</v>
      </c>
      <c r="AO96" s="310">
        <f t="shared" si="142"/>
        <v>0</v>
      </c>
      <c r="AP96" s="310">
        <f t="shared" si="142"/>
        <v>0</v>
      </c>
      <c r="AQ96" s="310">
        <f t="shared" si="142"/>
        <v>0</v>
      </c>
      <c r="AR96" s="310">
        <f t="shared" si="142"/>
        <v>0</v>
      </c>
      <c r="AS96" s="310">
        <f t="shared" si="142"/>
        <v>0</v>
      </c>
      <c r="AT96" s="310">
        <f t="shared" si="142"/>
        <v>0</v>
      </c>
      <c r="AU96" s="310">
        <f t="shared" si="142"/>
        <v>0</v>
      </c>
      <c r="AV96" s="310">
        <f t="shared" si="142"/>
        <v>0</v>
      </c>
      <c r="AW96" s="310">
        <f t="shared" si="142"/>
        <v>0</v>
      </c>
      <c r="AX96" s="310">
        <f t="shared" si="142"/>
        <v>0</v>
      </c>
      <c r="AY96" s="310">
        <f t="shared" si="142"/>
        <v>0</v>
      </c>
      <c r="AZ96" s="310">
        <f t="shared" si="142"/>
        <v>0</v>
      </c>
      <c r="BA96" s="310">
        <f t="shared" si="142"/>
        <v>0</v>
      </c>
      <c r="BB96" s="310">
        <f t="shared" si="142"/>
        <v>0</v>
      </c>
      <c r="BC96" s="310">
        <f t="shared" si="142"/>
        <v>0</v>
      </c>
      <c r="BD96" s="310">
        <f t="shared" si="142"/>
        <v>0</v>
      </c>
      <c r="BE96" s="310">
        <f t="shared" si="142"/>
        <v>0</v>
      </c>
      <c r="BF96" s="310">
        <f t="shared" si="142"/>
        <v>0</v>
      </c>
      <c r="BG96" s="310">
        <f t="shared" si="142"/>
        <v>0</v>
      </c>
      <c r="BH96" s="310">
        <f t="shared" si="142"/>
        <v>0</v>
      </c>
      <c r="BI96" s="310">
        <f t="shared" si="142"/>
        <v>0</v>
      </c>
      <c r="BJ96" s="310">
        <f t="shared" ref="BJ96:CO96" si="143">IFERROR(IF(BI84=$I84*12,0,IF(OR(BJ$10&lt;=$K96,$L96="YES"),-BI60*$H96/12,MAX(-BI60,PMT($H96/12,$I96*12,BI60,0)))),0)</f>
        <v>0</v>
      </c>
      <c r="BK96" s="310">
        <f t="shared" si="143"/>
        <v>0</v>
      </c>
      <c r="BL96" s="310">
        <f t="shared" si="143"/>
        <v>0</v>
      </c>
      <c r="BM96" s="310">
        <f t="shared" si="143"/>
        <v>0</v>
      </c>
      <c r="BN96" s="310">
        <f t="shared" si="143"/>
        <v>0</v>
      </c>
      <c r="BO96" s="310">
        <f t="shared" si="143"/>
        <v>0</v>
      </c>
      <c r="BP96" s="310">
        <f t="shared" si="143"/>
        <v>0</v>
      </c>
      <c r="BQ96" s="310">
        <f t="shared" si="143"/>
        <v>0</v>
      </c>
      <c r="BR96" s="310">
        <f t="shared" si="143"/>
        <v>0</v>
      </c>
      <c r="BS96" s="310">
        <f t="shared" si="143"/>
        <v>0</v>
      </c>
      <c r="BT96" s="310">
        <f t="shared" si="143"/>
        <v>0</v>
      </c>
      <c r="BU96" s="310">
        <f t="shared" si="143"/>
        <v>0</v>
      </c>
      <c r="BV96" s="310">
        <f t="shared" si="143"/>
        <v>0</v>
      </c>
      <c r="BW96" s="310">
        <f t="shared" si="143"/>
        <v>0</v>
      </c>
      <c r="BX96" s="310">
        <f t="shared" si="143"/>
        <v>0</v>
      </c>
      <c r="BY96" s="310">
        <f t="shared" si="143"/>
        <v>0</v>
      </c>
      <c r="BZ96" s="310">
        <f t="shared" si="143"/>
        <v>0</v>
      </c>
      <c r="CA96" s="310">
        <f t="shared" si="143"/>
        <v>0</v>
      </c>
      <c r="CB96" s="310">
        <f t="shared" si="143"/>
        <v>0</v>
      </c>
      <c r="CC96" s="310">
        <f t="shared" si="143"/>
        <v>0</v>
      </c>
      <c r="CD96" s="310">
        <f t="shared" si="143"/>
        <v>0</v>
      </c>
      <c r="CE96" s="310">
        <f t="shared" si="143"/>
        <v>0</v>
      </c>
      <c r="CF96" s="310">
        <f t="shared" si="143"/>
        <v>0</v>
      </c>
      <c r="CG96" s="310">
        <f t="shared" si="143"/>
        <v>0</v>
      </c>
      <c r="CH96" s="310">
        <f t="shared" si="143"/>
        <v>0</v>
      </c>
      <c r="CI96" s="310">
        <f t="shared" si="143"/>
        <v>0</v>
      </c>
      <c r="CJ96" s="310">
        <f t="shared" si="143"/>
        <v>0</v>
      </c>
      <c r="CK96" s="310">
        <f t="shared" si="143"/>
        <v>0</v>
      </c>
      <c r="CL96" s="310">
        <f t="shared" si="143"/>
        <v>0</v>
      </c>
      <c r="CM96" s="310">
        <f t="shared" si="143"/>
        <v>0</v>
      </c>
      <c r="CN96" s="310">
        <f t="shared" si="143"/>
        <v>0</v>
      </c>
      <c r="CO96" s="310">
        <f t="shared" si="143"/>
        <v>0</v>
      </c>
      <c r="CP96" s="310">
        <f t="shared" ref="CP96:DU96" si="144">IFERROR(IF(CO84=$I84*12,0,IF(OR(CP$10&lt;=$K96,$L96="YES"),-CO60*$H96/12,MAX(-CO60,PMT($H96/12,$I96*12,CO60,0)))),0)</f>
        <v>0</v>
      </c>
      <c r="CQ96" s="310">
        <f t="shared" si="144"/>
        <v>0</v>
      </c>
      <c r="CR96" s="310">
        <f t="shared" si="144"/>
        <v>0</v>
      </c>
      <c r="CS96" s="310">
        <f t="shared" si="144"/>
        <v>0</v>
      </c>
      <c r="CT96" s="310">
        <f t="shared" si="144"/>
        <v>0</v>
      </c>
      <c r="CU96" s="310">
        <f t="shared" si="144"/>
        <v>0</v>
      </c>
      <c r="CV96" s="310">
        <f t="shared" si="144"/>
        <v>0</v>
      </c>
      <c r="CW96" s="310">
        <f t="shared" si="144"/>
        <v>0</v>
      </c>
      <c r="CX96" s="310">
        <f t="shared" si="144"/>
        <v>0</v>
      </c>
      <c r="CY96" s="310">
        <f t="shared" si="144"/>
        <v>0</v>
      </c>
      <c r="CZ96" s="310">
        <f t="shared" si="144"/>
        <v>0</v>
      </c>
      <c r="DA96" s="310">
        <f t="shared" si="144"/>
        <v>0</v>
      </c>
      <c r="DB96" s="310">
        <f t="shared" si="144"/>
        <v>0</v>
      </c>
      <c r="DC96" s="310">
        <f t="shared" si="144"/>
        <v>0</v>
      </c>
      <c r="DD96" s="310">
        <f t="shared" si="144"/>
        <v>0</v>
      </c>
      <c r="DE96" s="310">
        <f t="shared" si="144"/>
        <v>0</v>
      </c>
      <c r="DF96" s="310">
        <f t="shared" si="144"/>
        <v>0</v>
      </c>
      <c r="DG96" s="310">
        <f t="shared" si="144"/>
        <v>0</v>
      </c>
      <c r="DH96" s="310">
        <f t="shared" si="144"/>
        <v>0</v>
      </c>
      <c r="DI96" s="310">
        <f t="shared" si="144"/>
        <v>0</v>
      </c>
      <c r="DJ96" s="310">
        <f t="shared" si="144"/>
        <v>0</v>
      </c>
      <c r="DK96" s="310">
        <f t="shared" si="144"/>
        <v>0</v>
      </c>
      <c r="DL96" s="310">
        <f t="shared" si="144"/>
        <v>0</v>
      </c>
      <c r="DM96" s="310">
        <f t="shared" si="144"/>
        <v>0</v>
      </c>
      <c r="DN96" s="310">
        <f t="shared" si="144"/>
        <v>0</v>
      </c>
      <c r="DO96" s="310">
        <f t="shared" si="144"/>
        <v>0</v>
      </c>
      <c r="DP96" s="310">
        <f t="shared" si="144"/>
        <v>0</v>
      </c>
      <c r="DQ96" s="310">
        <f t="shared" si="144"/>
        <v>0</v>
      </c>
      <c r="DR96" s="310">
        <f t="shared" si="144"/>
        <v>0</v>
      </c>
      <c r="DS96" s="310">
        <f t="shared" si="144"/>
        <v>0</v>
      </c>
      <c r="DT96" s="310">
        <f t="shared" si="144"/>
        <v>0</v>
      </c>
      <c r="DU96" s="310">
        <f t="shared" si="144"/>
        <v>0</v>
      </c>
      <c r="DV96" s="310">
        <f t="shared" ref="DV96:FA96" si="145">IFERROR(IF(DU84=$I84*12,0,IF(OR(DV$10&lt;=$K96,$L96="YES"),-DU60*$H96/12,MAX(-DU60,PMT($H96/12,$I96*12,DU60,0)))),0)</f>
        <v>0</v>
      </c>
      <c r="DW96" s="310">
        <f t="shared" si="145"/>
        <v>0</v>
      </c>
      <c r="DX96" s="310">
        <f t="shared" si="145"/>
        <v>0</v>
      </c>
      <c r="DY96" s="310">
        <f t="shared" si="145"/>
        <v>0</v>
      </c>
      <c r="DZ96" s="310">
        <f t="shared" si="145"/>
        <v>0</v>
      </c>
      <c r="EA96" s="310">
        <f t="shared" si="145"/>
        <v>0</v>
      </c>
      <c r="EB96" s="310">
        <f t="shared" si="145"/>
        <v>0</v>
      </c>
      <c r="EC96" s="310">
        <f t="shared" si="145"/>
        <v>0</v>
      </c>
      <c r="ED96" s="310">
        <f t="shared" si="145"/>
        <v>0</v>
      </c>
      <c r="EE96" s="310">
        <f t="shared" si="145"/>
        <v>0</v>
      </c>
      <c r="EF96" s="310">
        <f t="shared" si="145"/>
        <v>0</v>
      </c>
      <c r="EG96" s="310">
        <f t="shared" si="145"/>
        <v>0</v>
      </c>
      <c r="EH96" s="310">
        <f t="shared" si="145"/>
        <v>0</v>
      </c>
      <c r="EI96" s="310">
        <f t="shared" si="145"/>
        <v>0</v>
      </c>
      <c r="EJ96" s="310">
        <f t="shared" si="145"/>
        <v>0</v>
      </c>
      <c r="EK96" s="310">
        <f t="shared" si="145"/>
        <v>0</v>
      </c>
      <c r="EL96" s="310">
        <f t="shared" si="145"/>
        <v>0</v>
      </c>
      <c r="EM96" s="310">
        <f t="shared" si="145"/>
        <v>0</v>
      </c>
      <c r="EN96" s="310">
        <f t="shared" si="145"/>
        <v>0</v>
      </c>
      <c r="EO96" s="310">
        <f t="shared" si="145"/>
        <v>0</v>
      </c>
      <c r="EP96" s="310">
        <f t="shared" si="145"/>
        <v>0</v>
      </c>
      <c r="EQ96" s="310">
        <f t="shared" si="145"/>
        <v>0</v>
      </c>
      <c r="ER96" s="310">
        <f t="shared" si="145"/>
        <v>0</v>
      </c>
      <c r="ES96" s="310">
        <f t="shared" si="145"/>
        <v>0</v>
      </c>
      <c r="ET96" s="310">
        <f t="shared" si="145"/>
        <v>0</v>
      </c>
      <c r="EU96" s="310">
        <f t="shared" si="145"/>
        <v>0</v>
      </c>
      <c r="EV96" s="310">
        <f t="shared" si="145"/>
        <v>0</v>
      </c>
      <c r="EW96" s="310">
        <f t="shared" si="145"/>
        <v>0</v>
      </c>
      <c r="EX96" s="310">
        <f t="shared" si="145"/>
        <v>0</v>
      </c>
      <c r="EY96" s="310">
        <f t="shared" si="145"/>
        <v>0</v>
      </c>
      <c r="EZ96" s="310">
        <f t="shared" si="145"/>
        <v>0</v>
      </c>
      <c r="FA96" s="310">
        <f t="shared" si="145"/>
        <v>0</v>
      </c>
      <c r="FB96" s="310">
        <f t="shared" ref="FB96:GG96" si="146">IFERROR(IF(FA84=$I84*12,0,IF(OR(FB$10&lt;=$K96,$L96="YES"),-FA60*$H96/12,MAX(-FA60,PMT($H96/12,$I96*12,FA60,0)))),0)</f>
        <v>0</v>
      </c>
      <c r="FC96" s="310">
        <f t="shared" si="146"/>
        <v>0</v>
      </c>
      <c r="FD96" s="310">
        <f t="shared" si="146"/>
        <v>0</v>
      </c>
      <c r="FE96" s="310">
        <f t="shared" si="146"/>
        <v>0</v>
      </c>
      <c r="FF96" s="310">
        <f t="shared" si="146"/>
        <v>0</v>
      </c>
      <c r="FG96" s="310">
        <f t="shared" si="146"/>
        <v>0</v>
      </c>
      <c r="FH96" s="310">
        <f t="shared" si="146"/>
        <v>0</v>
      </c>
      <c r="FI96" s="310">
        <f t="shared" si="146"/>
        <v>0</v>
      </c>
      <c r="FJ96" s="310">
        <f t="shared" si="146"/>
        <v>0</v>
      </c>
      <c r="FK96" s="310">
        <f t="shared" si="146"/>
        <v>0</v>
      </c>
      <c r="FL96" s="310">
        <f t="shared" si="146"/>
        <v>0</v>
      </c>
      <c r="FM96" s="310">
        <f t="shared" si="146"/>
        <v>0</v>
      </c>
      <c r="FN96" s="310">
        <f t="shared" si="146"/>
        <v>0</v>
      </c>
      <c r="FO96" s="310">
        <f t="shared" si="146"/>
        <v>0</v>
      </c>
      <c r="FP96" s="310">
        <f t="shared" si="146"/>
        <v>0</v>
      </c>
      <c r="FQ96" s="310">
        <f t="shared" si="146"/>
        <v>0</v>
      </c>
      <c r="FR96" s="310">
        <f t="shared" si="146"/>
        <v>0</v>
      </c>
      <c r="FS96" s="310">
        <f t="shared" si="146"/>
        <v>0</v>
      </c>
      <c r="FT96" s="310">
        <f t="shared" si="146"/>
        <v>0</v>
      </c>
      <c r="FU96" s="310">
        <f t="shared" si="146"/>
        <v>0</v>
      </c>
      <c r="FV96" s="310">
        <f t="shared" si="146"/>
        <v>0</v>
      </c>
      <c r="FW96" s="310">
        <f t="shared" si="146"/>
        <v>0</v>
      </c>
      <c r="FX96" s="310">
        <f t="shared" si="146"/>
        <v>0</v>
      </c>
      <c r="FY96" s="310">
        <f t="shared" si="146"/>
        <v>0</v>
      </c>
      <c r="FZ96" s="310">
        <f t="shared" si="146"/>
        <v>0</v>
      </c>
      <c r="GA96" s="310">
        <f t="shared" si="146"/>
        <v>0</v>
      </c>
      <c r="GB96" s="310">
        <f t="shared" si="146"/>
        <v>0</v>
      </c>
      <c r="GC96" s="310">
        <f t="shared" si="146"/>
        <v>0</v>
      </c>
      <c r="GD96" s="310">
        <f t="shared" si="146"/>
        <v>0</v>
      </c>
      <c r="GE96" s="310">
        <f t="shared" si="146"/>
        <v>0</v>
      </c>
      <c r="GF96" s="310">
        <f t="shared" si="146"/>
        <v>0</v>
      </c>
      <c r="GG96" s="310">
        <f t="shared" si="146"/>
        <v>0</v>
      </c>
      <c r="GH96" s="310">
        <f t="shared" ref="GH96:HA96" si="147">IFERROR(IF(GG84=$I84*12,0,IF(OR(GH$10&lt;=$K96,$L96="YES"),-GG60*$H96/12,MAX(-GG60,PMT($H96/12,$I96*12,GG60,0)))),0)</f>
        <v>0</v>
      </c>
      <c r="GI96" s="310">
        <f t="shared" si="147"/>
        <v>0</v>
      </c>
      <c r="GJ96" s="310">
        <f t="shared" si="147"/>
        <v>0</v>
      </c>
      <c r="GK96" s="310">
        <f t="shared" si="147"/>
        <v>0</v>
      </c>
      <c r="GL96" s="310">
        <f t="shared" si="147"/>
        <v>0</v>
      </c>
      <c r="GM96" s="310">
        <f t="shared" si="147"/>
        <v>0</v>
      </c>
      <c r="GN96" s="310">
        <f t="shared" si="147"/>
        <v>0</v>
      </c>
      <c r="GO96" s="310">
        <f t="shared" si="147"/>
        <v>0</v>
      </c>
      <c r="GP96" s="310">
        <f t="shared" si="147"/>
        <v>0</v>
      </c>
      <c r="GQ96" s="310">
        <f t="shared" si="147"/>
        <v>0</v>
      </c>
      <c r="GR96" s="310">
        <f t="shared" si="147"/>
        <v>0</v>
      </c>
      <c r="GS96" s="310">
        <f t="shared" si="147"/>
        <v>0</v>
      </c>
      <c r="GT96" s="310">
        <f t="shared" si="147"/>
        <v>0</v>
      </c>
      <c r="GU96" s="310">
        <f t="shared" si="147"/>
        <v>0</v>
      </c>
      <c r="GV96" s="310">
        <f t="shared" si="147"/>
        <v>0</v>
      </c>
      <c r="GW96" s="310">
        <f t="shared" si="147"/>
        <v>0</v>
      </c>
      <c r="GX96" s="310">
        <f t="shared" si="147"/>
        <v>0</v>
      </c>
      <c r="GY96" s="310">
        <f t="shared" si="147"/>
        <v>0</v>
      </c>
      <c r="GZ96" s="310">
        <f t="shared" si="147"/>
        <v>0</v>
      </c>
      <c r="HA96" s="310">
        <f t="shared" si="147"/>
        <v>0</v>
      </c>
    </row>
    <row r="97" spans="3:209" x14ac:dyDescent="0.2">
      <c r="C97" s="262">
        <f t="shared" ref="C97:C104" si="148">C96+1</f>
        <v>3</v>
      </c>
      <c r="D97" s="21" t="str">
        <v>ThriveED - RLF Loan</v>
      </c>
      <c r="F97" s="307">
        <f t="shared" si="132"/>
        <v>0</v>
      </c>
      <c r="G97" s="307"/>
      <c r="H97" s="291">
        <f t="shared" si="133"/>
        <v>0</v>
      </c>
      <c r="I97" s="294">
        <f t="shared" si="133"/>
        <v>0</v>
      </c>
      <c r="J97" s="665" t="str">
        <f t="shared" si="133"/>
        <v/>
      </c>
      <c r="K97" s="294" t="str">
        <f t="shared" si="141"/>
        <v/>
      </c>
      <c r="L97" s="275" t="str">
        <f t="shared" si="133"/>
        <v/>
      </c>
      <c r="N97" s="240">
        <f t="shared" si="134"/>
        <v>0</v>
      </c>
      <c r="O97" s="240">
        <f t="shared" si="134"/>
        <v>0</v>
      </c>
      <c r="P97" s="240">
        <f t="shared" si="134"/>
        <v>0</v>
      </c>
      <c r="Q97" s="240">
        <f t="shared" si="134"/>
        <v>0</v>
      </c>
      <c r="R97" s="240">
        <f t="shared" si="134"/>
        <v>0</v>
      </c>
      <c r="S97" s="240">
        <f t="shared" si="134"/>
        <v>0</v>
      </c>
      <c r="T97" s="240">
        <f t="shared" si="134"/>
        <v>0</v>
      </c>
      <c r="U97" s="240">
        <f t="shared" si="134"/>
        <v>0</v>
      </c>
      <c r="V97" s="240">
        <f t="shared" si="134"/>
        <v>0</v>
      </c>
      <c r="W97" s="240">
        <f t="shared" si="134"/>
        <v>0</v>
      </c>
      <c r="X97" s="240">
        <f t="shared" si="134"/>
        <v>0</v>
      </c>
      <c r="Y97" s="240">
        <f t="shared" si="134"/>
        <v>0</v>
      </c>
      <c r="Z97" s="240">
        <f t="shared" si="134"/>
        <v>0</v>
      </c>
      <c r="AA97" s="240">
        <f t="shared" si="134"/>
        <v>0</v>
      </c>
      <c r="AB97" s="240">
        <f t="shared" si="134"/>
        <v>0</v>
      </c>
      <c r="AD97" s="310">
        <f t="shared" ref="AD97:BI97" si="149">IFERROR(IF(AC85=$I85*12,0,IF(OR(AD$10&lt;=$K97,$L97="YES"),-AC61*$H97/12,MAX(-AC61,PMT($H97/12,$I97*12,AC61,0)))),0)</f>
        <v>0</v>
      </c>
      <c r="AE97" s="310">
        <f t="shared" si="149"/>
        <v>0</v>
      </c>
      <c r="AF97" s="310">
        <f t="shared" si="149"/>
        <v>0</v>
      </c>
      <c r="AG97" s="310">
        <f t="shared" si="149"/>
        <v>0</v>
      </c>
      <c r="AH97" s="310">
        <f t="shared" si="149"/>
        <v>0</v>
      </c>
      <c r="AI97" s="310">
        <f t="shared" si="149"/>
        <v>0</v>
      </c>
      <c r="AJ97" s="310">
        <f t="shared" si="149"/>
        <v>0</v>
      </c>
      <c r="AK97" s="310">
        <f t="shared" si="149"/>
        <v>0</v>
      </c>
      <c r="AL97" s="310">
        <f t="shared" si="149"/>
        <v>0</v>
      </c>
      <c r="AM97" s="310">
        <f t="shared" si="149"/>
        <v>0</v>
      </c>
      <c r="AN97" s="310">
        <f t="shared" si="149"/>
        <v>0</v>
      </c>
      <c r="AO97" s="310">
        <f t="shared" si="149"/>
        <v>0</v>
      </c>
      <c r="AP97" s="310">
        <f t="shared" si="149"/>
        <v>0</v>
      </c>
      <c r="AQ97" s="310">
        <f t="shared" si="149"/>
        <v>0</v>
      </c>
      <c r="AR97" s="310">
        <f t="shared" si="149"/>
        <v>0</v>
      </c>
      <c r="AS97" s="310">
        <f t="shared" si="149"/>
        <v>0</v>
      </c>
      <c r="AT97" s="310">
        <f t="shared" si="149"/>
        <v>0</v>
      </c>
      <c r="AU97" s="310">
        <f t="shared" si="149"/>
        <v>0</v>
      </c>
      <c r="AV97" s="310">
        <f t="shared" si="149"/>
        <v>0</v>
      </c>
      <c r="AW97" s="310">
        <f t="shared" si="149"/>
        <v>0</v>
      </c>
      <c r="AX97" s="310">
        <f t="shared" si="149"/>
        <v>0</v>
      </c>
      <c r="AY97" s="310">
        <f t="shared" si="149"/>
        <v>0</v>
      </c>
      <c r="AZ97" s="310">
        <f t="shared" si="149"/>
        <v>0</v>
      </c>
      <c r="BA97" s="310">
        <f t="shared" si="149"/>
        <v>0</v>
      </c>
      <c r="BB97" s="310">
        <f t="shared" si="149"/>
        <v>0</v>
      </c>
      <c r="BC97" s="310">
        <f t="shared" si="149"/>
        <v>0</v>
      </c>
      <c r="BD97" s="310">
        <f t="shared" si="149"/>
        <v>0</v>
      </c>
      <c r="BE97" s="310">
        <f t="shared" si="149"/>
        <v>0</v>
      </c>
      <c r="BF97" s="310">
        <f t="shared" si="149"/>
        <v>0</v>
      </c>
      <c r="BG97" s="310">
        <f t="shared" si="149"/>
        <v>0</v>
      </c>
      <c r="BH97" s="310">
        <f t="shared" si="149"/>
        <v>0</v>
      </c>
      <c r="BI97" s="310">
        <f t="shared" si="149"/>
        <v>0</v>
      </c>
      <c r="BJ97" s="310">
        <f t="shared" ref="BJ97:CO97" si="150">IFERROR(IF(BI85=$I85*12,0,IF(OR(BJ$10&lt;=$K97,$L97="YES"),-BI61*$H97/12,MAX(-BI61,PMT($H97/12,$I97*12,BI61,0)))),0)</f>
        <v>0</v>
      </c>
      <c r="BK97" s="310">
        <f t="shared" si="150"/>
        <v>0</v>
      </c>
      <c r="BL97" s="310">
        <f t="shared" si="150"/>
        <v>0</v>
      </c>
      <c r="BM97" s="310">
        <f t="shared" si="150"/>
        <v>0</v>
      </c>
      <c r="BN97" s="310">
        <f t="shared" si="150"/>
        <v>0</v>
      </c>
      <c r="BO97" s="310">
        <f t="shared" si="150"/>
        <v>0</v>
      </c>
      <c r="BP97" s="310">
        <f t="shared" si="150"/>
        <v>0</v>
      </c>
      <c r="BQ97" s="310">
        <f t="shared" si="150"/>
        <v>0</v>
      </c>
      <c r="BR97" s="310">
        <f t="shared" si="150"/>
        <v>0</v>
      </c>
      <c r="BS97" s="310">
        <f t="shared" si="150"/>
        <v>0</v>
      </c>
      <c r="BT97" s="310">
        <f t="shared" si="150"/>
        <v>0</v>
      </c>
      <c r="BU97" s="310">
        <f t="shared" si="150"/>
        <v>0</v>
      </c>
      <c r="BV97" s="310">
        <f t="shared" si="150"/>
        <v>0</v>
      </c>
      <c r="BW97" s="310">
        <f t="shared" si="150"/>
        <v>0</v>
      </c>
      <c r="BX97" s="310">
        <f t="shared" si="150"/>
        <v>0</v>
      </c>
      <c r="BY97" s="310">
        <f t="shared" si="150"/>
        <v>0</v>
      </c>
      <c r="BZ97" s="310">
        <f t="shared" si="150"/>
        <v>0</v>
      </c>
      <c r="CA97" s="310">
        <f t="shared" si="150"/>
        <v>0</v>
      </c>
      <c r="CB97" s="310">
        <f t="shared" si="150"/>
        <v>0</v>
      </c>
      <c r="CC97" s="310">
        <f t="shared" si="150"/>
        <v>0</v>
      </c>
      <c r="CD97" s="310">
        <f t="shared" si="150"/>
        <v>0</v>
      </c>
      <c r="CE97" s="310">
        <f t="shared" si="150"/>
        <v>0</v>
      </c>
      <c r="CF97" s="310">
        <f t="shared" si="150"/>
        <v>0</v>
      </c>
      <c r="CG97" s="310">
        <f t="shared" si="150"/>
        <v>0</v>
      </c>
      <c r="CH97" s="310">
        <f t="shared" si="150"/>
        <v>0</v>
      </c>
      <c r="CI97" s="310">
        <f t="shared" si="150"/>
        <v>0</v>
      </c>
      <c r="CJ97" s="310">
        <f t="shared" si="150"/>
        <v>0</v>
      </c>
      <c r="CK97" s="310">
        <f t="shared" si="150"/>
        <v>0</v>
      </c>
      <c r="CL97" s="310">
        <f t="shared" si="150"/>
        <v>0</v>
      </c>
      <c r="CM97" s="310">
        <f t="shared" si="150"/>
        <v>0</v>
      </c>
      <c r="CN97" s="310">
        <f t="shared" si="150"/>
        <v>0</v>
      </c>
      <c r="CO97" s="310">
        <f t="shared" si="150"/>
        <v>0</v>
      </c>
      <c r="CP97" s="310">
        <f t="shared" ref="CP97:DU97" si="151">IFERROR(IF(CO85=$I85*12,0,IF(OR(CP$10&lt;=$K97,$L97="YES"),-CO61*$H97/12,MAX(-CO61,PMT($H97/12,$I97*12,CO61,0)))),0)</f>
        <v>0</v>
      </c>
      <c r="CQ97" s="310">
        <f t="shared" si="151"/>
        <v>0</v>
      </c>
      <c r="CR97" s="310">
        <f t="shared" si="151"/>
        <v>0</v>
      </c>
      <c r="CS97" s="310">
        <f t="shared" si="151"/>
        <v>0</v>
      </c>
      <c r="CT97" s="310">
        <f t="shared" si="151"/>
        <v>0</v>
      </c>
      <c r="CU97" s="310">
        <f t="shared" si="151"/>
        <v>0</v>
      </c>
      <c r="CV97" s="310">
        <f t="shared" si="151"/>
        <v>0</v>
      </c>
      <c r="CW97" s="310">
        <f t="shared" si="151"/>
        <v>0</v>
      </c>
      <c r="CX97" s="310">
        <f t="shared" si="151"/>
        <v>0</v>
      </c>
      <c r="CY97" s="310">
        <f t="shared" si="151"/>
        <v>0</v>
      </c>
      <c r="CZ97" s="310">
        <f t="shared" si="151"/>
        <v>0</v>
      </c>
      <c r="DA97" s="310">
        <f t="shared" si="151"/>
        <v>0</v>
      </c>
      <c r="DB97" s="310">
        <f t="shared" si="151"/>
        <v>0</v>
      </c>
      <c r="DC97" s="310">
        <f t="shared" si="151"/>
        <v>0</v>
      </c>
      <c r="DD97" s="310">
        <f t="shared" si="151"/>
        <v>0</v>
      </c>
      <c r="DE97" s="310">
        <f t="shared" si="151"/>
        <v>0</v>
      </c>
      <c r="DF97" s="310">
        <f t="shared" si="151"/>
        <v>0</v>
      </c>
      <c r="DG97" s="310">
        <f t="shared" si="151"/>
        <v>0</v>
      </c>
      <c r="DH97" s="310">
        <f t="shared" si="151"/>
        <v>0</v>
      </c>
      <c r="DI97" s="310">
        <f t="shared" si="151"/>
        <v>0</v>
      </c>
      <c r="DJ97" s="310">
        <f t="shared" si="151"/>
        <v>0</v>
      </c>
      <c r="DK97" s="310">
        <f t="shared" si="151"/>
        <v>0</v>
      </c>
      <c r="DL97" s="310">
        <f t="shared" si="151"/>
        <v>0</v>
      </c>
      <c r="DM97" s="310">
        <f t="shared" si="151"/>
        <v>0</v>
      </c>
      <c r="DN97" s="310">
        <f t="shared" si="151"/>
        <v>0</v>
      </c>
      <c r="DO97" s="310">
        <f t="shared" si="151"/>
        <v>0</v>
      </c>
      <c r="DP97" s="310">
        <f t="shared" si="151"/>
        <v>0</v>
      </c>
      <c r="DQ97" s="310">
        <f t="shared" si="151"/>
        <v>0</v>
      </c>
      <c r="DR97" s="310">
        <f t="shared" si="151"/>
        <v>0</v>
      </c>
      <c r="DS97" s="310">
        <f t="shared" si="151"/>
        <v>0</v>
      </c>
      <c r="DT97" s="310">
        <f t="shared" si="151"/>
        <v>0</v>
      </c>
      <c r="DU97" s="310">
        <f t="shared" si="151"/>
        <v>0</v>
      </c>
      <c r="DV97" s="310">
        <f t="shared" ref="DV97:FA97" si="152">IFERROR(IF(DU85=$I85*12,0,IF(OR(DV$10&lt;=$K97,$L97="YES"),-DU61*$H97/12,MAX(-DU61,PMT($H97/12,$I97*12,DU61,0)))),0)</f>
        <v>0</v>
      </c>
      <c r="DW97" s="310">
        <f t="shared" si="152"/>
        <v>0</v>
      </c>
      <c r="DX97" s="310">
        <f t="shared" si="152"/>
        <v>0</v>
      </c>
      <c r="DY97" s="310">
        <f t="shared" si="152"/>
        <v>0</v>
      </c>
      <c r="DZ97" s="310">
        <f t="shared" si="152"/>
        <v>0</v>
      </c>
      <c r="EA97" s="310">
        <f t="shared" si="152"/>
        <v>0</v>
      </c>
      <c r="EB97" s="310">
        <f t="shared" si="152"/>
        <v>0</v>
      </c>
      <c r="EC97" s="310">
        <f t="shared" si="152"/>
        <v>0</v>
      </c>
      <c r="ED97" s="310">
        <f t="shared" si="152"/>
        <v>0</v>
      </c>
      <c r="EE97" s="310">
        <f t="shared" si="152"/>
        <v>0</v>
      </c>
      <c r="EF97" s="310">
        <f t="shared" si="152"/>
        <v>0</v>
      </c>
      <c r="EG97" s="310">
        <f t="shared" si="152"/>
        <v>0</v>
      </c>
      <c r="EH97" s="310">
        <f t="shared" si="152"/>
        <v>0</v>
      </c>
      <c r="EI97" s="310">
        <f t="shared" si="152"/>
        <v>0</v>
      </c>
      <c r="EJ97" s="310">
        <f t="shared" si="152"/>
        <v>0</v>
      </c>
      <c r="EK97" s="310">
        <f t="shared" si="152"/>
        <v>0</v>
      </c>
      <c r="EL97" s="310">
        <f t="shared" si="152"/>
        <v>0</v>
      </c>
      <c r="EM97" s="310">
        <f t="shared" si="152"/>
        <v>0</v>
      </c>
      <c r="EN97" s="310">
        <f t="shared" si="152"/>
        <v>0</v>
      </c>
      <c r="EO97" s="310">
        <f t="shared" si="152"/>
        <v>0</v>
      </c>
      <c r="EP97" s="310">
        <f t="shared" si="152"/>
        <v>0</v>
      </c>
      <c r="EQ97" s="310">
        <f t="shared" si="152"/>
        <v>0</v>
      </c>
      <c r="ER97" s="310">
        <f t="shared" si="152"/>
        <v>0</v>
      </c>
      <c r="ES97" s="310">
        <f t="shared" si="152"/>
        <v>0</v>
      </c>
      <c r="ET97" s="310">
        <f t="shared" si="152"/>
        <v>0</v>
      </c>
      <c r="EU97" s="310">
        <f t="shared" si="152"/>
        <v>0</v>
      </c>
      <c r="EV97" s="310">
        <f t="shared" si="152"/>
        <v>0</v>
      </c>
      <c r="EW97" s="310">
        <f t="shared" si="152"/>
        <v>0</v>
      </c>
      <c r="EX97" s="310">
        <f t="shared" si="152"/>
        <v>0</v>
      </c>
      <c r="EY97" s="310">
        <f t="shared" si="152"/>
        <v>0</v>
      </c>
      <c r="EZ97" s="310">
        <f t="shared" si="152"/>
        <v>0</v>
      </c>
      <c r="FA97" s="310">
        <f t="shared" si="152"/>
        <v>0</v>
      </c>
      <c r="FB97" s="310">
        <f t="shared" ref="FB97:GG97" si="153">IFERROR(IF(FA85=$I85*12,0,IF(OR(FB$10&lt;=$K97,$L97="YES"),-FA61*$H97/12,MAX(-FA61,PMT($H97/12,$I97*12,FA61,0)))),0)</f>
        <v>0</v>
      </c>
      <c r="FC97" s="310">
        <f t="shared" si="153"/>
        <v>0</v>
      </c>
      <c r="FD97" s="310">
        <f t="shared" si="153"/>
        <v>0</v>
      </c>
      <c r="FE97" s="310">
        <f t="shared" si="153"/>
        <v>0</v>
      </c>
      <c r="FF97" s="310">
        <f t="shared" si="153"/>
        <v>0</v>
      </c>
      <c r="FG97" s="310">
        <f t="shared" si="153"/>
        <v>0</v>
      </c>
      <c r="FH97" s="310">
        <f t="shared" si="153"/>
        <v>0</v>
      </c>
      <c r="FI97" s="310">
        <f t="shared" si="153"/>
        <v>0</v>
      </c>
      <c r="FJ97" s="310">
        <f t="shared" si="153"/>
        <v>0</v>
      </c>
      <c r="FK97" s="310">
        <f t="shared" si="153"/>
        <v>0</v>
      </c>
      <c r="FL97" s="310">
        <f t="shared" si="153"/>
        <v>0</v>
      </c>
      <c r="FM97" s="310">
        <f t="shared" si="153"/>
        <v>0</v>
      </c>
      <c r="FN97" s="310">
        <f t="shared" si="153"/>
        <v>0</v>
      </c>
      <c r="FO97" s="310">
        <f t="shared" si="153"/>
        <v>0</v>
      </c>
      <c r="FP97" s="310">
        <f t="shared" si="153"/>
        <v>0</v>
      </c>
      <c r="FQ97" s="310">
        <f t="shared" si="153"/>
        <v>0</v>
      </c>
      <c r="FR97" s="310">
        <f t="shared" si="153"/>
        <v>0</v>
      </c>
      <c r="FS97" s="310">
        <f t="shared" si="153"/>
        <v>0</v>
      </c>
      <c r="FT97" s="310">
        <f t="shared" si="153"/>
        <v>0</v>
      </c>
      <c r="FU97" s="310">
        <f t="shared" si="153"/>
        <v>0</v>
      </c>
      <c r="FV97" s="310">
        <f t="shared" si="153"/>
        <v>0</v>
      </c>
      <c r="FW97" s="310">
        <f t="shared" si="153"/>
        <v>0</v>
      </c>
      <c r="FX97" s="310">
        <f t="shared" si="153"/>
        <v>0</v>
      </c>
      <c r="FY97" s="310">
        <f t="shared" si="153"/>
        <v>0</v>
      </c>
      <c r="FZ97" s="310">
        <f t="shared" si="153"/>
        <v>0</v>
      </c>
      <c r="GA97" s="310">
        <f t="shared" si="153"/>
        <v>0</v>
      </c>
      <c r="GB97" s="310">
        <f t="shared" si="153"/>
        <v>0</v>
      </c>
      <c r="GC97" s="310">
        <f t="shared" si="153"/>
        <v>0</v>
      </c>
      <c r="GD97" s="310">
        <f t="shared" si="153"/>
        <v>0</v>
      </c>
      <c r="GE97" s="310">
        <f t="shared" si="153"/>
        <v>0</v>
      </c>
      <c r="GF97" s="310">
        <f t="shared" si="153"/>
        <v>0</v>
      </c>
      <c r="GG97" s="310">
        <f t="shared" si="153"/>
        <v>0</v>
      </c>
      <c r="GH97" s="310">
        <f t="shared" ref="GH97:HA97" si="154">IFERROR(IF(GG85=$I85*12,0,IF(OR(GH$10&lt;=$K97,$L97="YES"),-GG61*$H97/12,MAX(-GG61,PMT($H97/12,$I97*12,GG61,0)))),0)</f>
        <v>0</v>
      </c>
      <c r="GI97" s="310">
        <f t="shared" si="154"/>
        <v>0</v>
      </c>
      <c r="GJ97" s="310">
        <f t="shared" si="154"/>
        <v>0</v>
      </c>
      <c r="GK97" s="310">
        <f t="shared" si="154"/>
        <v>0</v>
      </c>
      <c r="GL97" s="310">
        <f t="shared" si="154"/>
        <v>0</v>
      </c>
      <c r="GM97" s="310">
        <f t="shared" si="154"/>
        <v>0</v>
      </c>
      <c r="GN97" s="310">
        <f t="shared" si="154"/>
        <v>0</v>
      </c>
      <c r="GO97" s="310">
        <f t="shared" si="154"/>
        <v>0</v>
      </c>
      <c r="GP97" s="310">
        <f t="shared" si="154"/>
        <v>0</v>
      </c>
      <c r="GQ97" s="310">
        <f t="shared" si="154"/>
        <v>0</v>
      </c>
      <c r="GR97" s="310">
        <f t="shared" si="154"/>
        <v>0</v>
      </c>
      <c r="GS97" s="310">
        <f t="shared" si="154"/>
        <v>0</v>
      </c>
      <c r="GT97" s="310">
        <f t="shared" si="154"/>
        <v>0</v>
      </c>
      <c r="GU97" s="310">
        <f t="shared" si="154"/>
        <v>0</v>
      </c>
      <c r="GV97" s="310">
        <f t="shared" si="154"/>
        <v>0</v>
      </c>
      <c r="GW97" s="310">
        <f t="shared" si="154"/>
        <v>0</v>
      </c>
      <c r="GX97" s="310">
        <f t="shared" si="154"/>
        <v>0</v>
      </c>
      <c r="GY97" s="310">
        <f t="shared" si="154"/>
        <v>0</v>
      </c>
      <c r="GZ97" s="310">
        <f t="shared" si="154"/>
        <v>0</v>
      </c>
      <c r="HA97" s="310">
        <f t="shared" si="154"/>
        <v>0</v>
      </c>
    </row>
    <row r="98" spans="3:209" x14ac:dyDescent="0.2">
      <c r="C98" s="262">
        <f t="shared" si="148"/>
        <v>4</v>
      </c>
      <c r="D98" s="21"/>
      <c r="F98" s="307">
        <f t="shared" si="132"/>
        <v>0</v>
      </c>
      <c r="G98" s="307"/>
      <c r="H98" s="291" t="str">
        <f t="shared" si="133"/>
        <v/>
      </c>
      <c r="I98" s="294">
        <f t="shared" si="133"/>
        <v>0</v>
      </c>
      <c r="J98" s="665" t="str">
        <f t="shared" si="133"/>
        <v/>
      </c>
      <c r="K98" s="294" t="str">
        <f t="shared" si="141"/>
        <v/>
      </c>
      <c r="L98" s="275">
        <f t="shared" si="133"/>
        <v>0</v>
      </c>
      <c r="N98" s="240">
        <f t="shared" si="134"/>
        <v>0</v>
      </c>
      <c r="O98" s="240">
        <f t="shared" si="134"/>
        <v>0</v>
      </c>
      <c r="P98" s="240">
        <f t="shared" si="134"/>
        <v>0</v>
      </c>
      <c r="Q98" s="240">
        <f t="shared" si="134"/>
        <v>0</v>
      </c>
      <c r="R98" s="240">
        <f t="shared" si="134"/>
        <v>0</v>
      </c>
      <c r="S98" s="240">
        <f t="shared" si="134"/>
        <v>0</v>
      </c>
      <c r="T98" s="240">
        <f t="shared" si="134"/>
        <v>0</v>
      </c>
      <c r="U98" s="240">
        <f t="shared" si="134"/>
        <v>0</v>
      </c>
      <c r="V98" s="240">
        <f t="shared" si="134"/>
        <v>0</v>
      </c>
      <c r="W98" s="240">
        <f t="shared" si="134"/>
        <v>0</v>
      </c>
      <c r="X98" s="240">
        <f t="shared" si="134"/>
        <v>0</v>
      </c>
      <c r="Y98" s="240">
        <f t="shared" si="134"/>
        <v>0</v>
      </c>
      <c r="Z98" s="240">
        <f t="shared" si="134"/>
        <v>0</v>
      </c>
      <c r="AA98" s="240">
        <f t="shared" si="134"/>
        <v>0</v>
      </c>
      <c r="AB98" s="240">
        <f t="shared" si="134"/>
        <v>0</v>
      </c>
      <c r="AD98" s="310">
        <f t="shared" ref="AD98:BI98" si="155">IFERROR(IF(AC86=$I86*12,0,IF(OR(AD$10&lt;=$K98,$L98="YES"),-AC62*$H98/12,MAX(-AC62,PMT($H98/12,$I98*12,AC62,0)))),0)</f>
        <v>0</v>
      </c>
      <c r="AE98" s="310">
        <f t="shared" si="155"/>
        <v>0</v>
      </c>
      <c r="AF98" s="310">
        <f t="shared" si="155"/>
        <v>0</v>
      </c>
      <c r="AG98" s="310">
        <f t="shared" si="155"/>
        <v>0</v>
      </c>
      <c r="AH98" s="310">
        <f t="shared" si="155"/>
        <v>0</v>
      </c>
      <c r="AI98" s="310">
        <f t="shared" si="155"/>
        <v>0</v>
      </c>
      <c r="AJ98" s="310">
        <f t="shared" si="155"/>
        <v>0</v>
      </c>
      <c r="AK98" s="310">
        <f t="shared" si="155"/>
        <v>0</v>
      </c>
      <c r="AL98" s="310">
        <f t="shared" si="155"/>
        <v>0</v>
      </c>
      <c r="AM98" s="310">
        <f t="shared" si="155"/>
        <v>0</v>
      </c>
      <c r="AN98" s="310">
        <f t="shared" si="155"/>
        <v>0</v>
      </c>
      <c r="AO98" s="310">
        <f t="shared" si="155"/>
        <v>0</v>
      </c>
      <c r="AP98" s="310">
        <f t="shared" si="155"/>
        <v>0</v>
      </c>
      <c r="AQ98" s="310">
        <f t="shared" si="155"/>
        <v>0</v>
      </c>
      <c r="AR98" s="310">
        <f t="shared" si="155"/>
        <v>0</v>
      </c>
      <c r="AS98" s="310">
        <f t="shared" si="155"/>
        <v>0</v>
      </c>
      <c r="AT98" s="310">
        <f t="shared" si="155"/>
        <v>0</v>
      </c>
      <c r="AU98" s="310">
        <f t="shared" si="155"/>
        <v>0</v>
      </c>
      <c r="AV98" s="310">
        <f t="shared" si="155"/>
        <v>0</v>
      </c>
      <c r="AW98" s="310">
        <f t="shared" si="155"/>
        <v>0</v>
      </c>
      <c r="AX98" s="310">
        <f t="shared" si="155"/>
        <v>0</v>
      </c>
      <c r="AY98" s="310">
        <f t="shared" si="155"/>
        <v>0</v>
      </c>
      <c r="AZ98" s="310">
        <f t="shared" si="155"/>
        <v>0</v>
      </c>
      <c r="BA98" s="310">
        <f t="shared" si="155"/>
        <v>0</v>
      </c>
      <c r="BB98" s="310">
        <f t="shared" si="155"/>
        <v>0</v>
      </c>
      <c r="BC98" s="310">
        <f t="shared" si="155"/>
        <v>0</v>
      </c>
      <c r="BD98" s="310">
        <f t="shared" si="155"/>
        <v>0</v>
      </c>
      <c r="BE98" s="310">
        <f t="shared" si="155"/>
        <v>0</v>
      </c>
      <c r="BF98" s="310">
        <f t="shared" si="155"/>
        <v>0</v>
      </c>
      <c r="BG98" s="310">
        <f t="shared" si="155"/>
        <v>0</v>
      </c>
      <c r="BH98" s="310">
        <f t="shared" si="155"/>
        <v>0</v>
      </c>
      <c r="BI98" s="310">
        <f t="shared" si="155"/>
        <v>0</v>
      </c>
      <c r="BJ98" s="310">
        <f t="shared" ref="BJ98:CO98" si="156">IFERROR(IF(BI86=$I86*12,0,IF(OR(BJ$10&lt;=$K98,$L98="YES"),-BI62*$H98/12,MAX(-BI62,PMT($H98/12,$I98*12,BI62,0)))),0)</f>
        <v>0</v>
      </c>
      <c r="BK98" s="310">
        <f t="shared" si="156"/>
        <v>0</v>
      </c>
      <c r="BL98" s="310">
        <f t="shared" si="156"/>
        <v>0</v>
      </c>
      <c r="BM98" s="310">
        <f t="shared" si="156"/>
        <v>0</v>
      </c>
      <c r="BN98" s="310">
        <f t="shared" si="156"/>
        <v>0</v>
      </c>
      <c r="BO98" s="310">
        <f t="shared" si="156"/>
        <v>0</v>
      </c>
      <c r="BP98" s="310">
        <f t="shared" si="156"/>
        <v>0</v>
      </c>
      <c r="BQ98" s="310">
        <f t="shared" si="156"/>
        <v>0</v>
      </c>
      <c r="BR98" s="310">
        <f t="shared" si="156"/>
        <v>0</v>
      </c>
      <c r="BS98" s="310">
        <f t="shared" si="156"/>
        <v>0</v>
      </c>
      <c r="BT98" s="310">
        <f t="shared" si="156"/>
        <v>0</v>
      </c>
      <c r="BU98" s="310">
        <f t="shared" si="156"/>
        <v>0</v>
      </c>
      <c r="BV98" s="310">
        <f t="shared" si="156"/>
        <v>0</v>
      </c>
      <c r="BW98" s="310">
        <f t="shared" si="156"/>
        <v>0</v>
      </c>
      <c r="BX98" s="310">
        <f t="shared" si="156"/>
        <v>0</v>
      </c>
      <c r="BY98" s="310">
        <f t="shared" si="156"/>
        <v>0</v>
      </c>
      <c r="BZ98" s="310">
        <f t="shared" si="156"/>
        <v>0</v>
      </c>
      <c r="CA98" s="310">
        <f t="shared" si="156"/>
        <v>0</v>
      </c>
      <c r="CB98" s="310">
        <f t="shared" si="156"/>
        <v>0</v>
      </c>
      <c r="CC98" s="310">
        <f t="shared" si="156"/>
        <v>0</v>
      </c>
      <c r="CD98" s="310">
        <f t="shared" si="156"/>
        <v>0</v>
      </c>
      <c r="CE98" s="310">
        <f t="shared" si="156"/>
        <v>0</v>
      </c>
      <c r="CF98" s="310">
        <f t="shared" si="156"/>
        <v>0</v>
      </c>
      <c r="CG98" s="310">
        <f t="shared" si="156"/>
        <v>0</v>
      </c>
      <c r="CH98" s="310">
        <f t="shared" si="156"/>
        <v>0</v>
      </c>
      <c r="CI98" s="310">
        <f t="shared" si="156"/>
        <v>0</v>
      </c>
      <c r="CJ98" s="310">
        <f t="shared" si="156"/>
        <v>0</v>
      </c>
      <c r="CK98" s="310">
        <f t="shared" si="156"/>
        <v>0</v>
      </c>
      <c r="CL98" s="310">
        <f t="shared" si="156"/>
        <v>0</v>
      </c>
      <c r="CM98" s="310">
        <f t="shared" si="156"/>
        <v>0</v>
      </c>
      <c r="CN98" s="310">
        <f t="shared" si="156"/>
        <v>0</v>
      </c>
      <c r="CO98" s="310">
        <f t="shared" si="156"/>
        <v>0</v>
      </c>
      <c r="CP98" s="310">
        <f t="shared" ref="CP98:DU98" si="157">IFERROR(IF(CO86=$I86*12,0,IF(OR(CP$10&lt;=$K98,$L98="YES"),-CO62*$H98/12,MAX(-CO62,PMT($H98/12,$I98*12,CO62,0)))),0)</f>
        <v>0</v>
      </c>
      <c r="CQ98" s="310">
        <f t="shared" si="157"/>
        <v>0</v>
      </c>
      <c r="CR98" s="310">
        <f t="shared" si="157"/>
        <v>0</v>
      </c>
      <c r="CS98" s="310">
        <f t="shared" si="157"/>
        <v>0</v>
      </c>
      <c r="CT98" s="310">
        <f t="shared" si="157"/>
        <v>0</v>
      </c>
      <c r="CU98" s="310">
        <f t="shared" si="157"/>
        <v>0</v>
      </c>
      <c r="CV98" s="310">
        <f t="shared" si="157"/>
        <v>0</v>
      </c>
      <c r="CW98" s="310">
        <f t="shared" si="157"/>
        <v>0</v>
      </c>
      <c r="CX98" s="310">
        <f t="shared" si="157"/>
        <v>0</v>
      </c>
      <c r="CY98" s="310">
        <f t="shared" si="157"/>
        <v>0</v>
      </c>
      <c r="CZ98" s="310">
        <f t="shared" si="157"/>
        <v>0</v>
      </c>
      <c r="DA98" s="310">
        <f t="shared" si="157"/>
        <v>0</v>
      </c>
      <c r="DB98" s="310">
        <f t="shared" si="157"/>
        <v>0</v>
      </c>
      <c r="DC98" s="310">
        <f t="shared" si="157"/>
        <v>0</v>
      </c>
      <c r="DD98" s="310">
        <f t="shared" si="157"/>
        <v>0</v>
      </c>
      <c r="DE98" s="310">
        <f t="shared" si="157"/>
        <v>0</v>
      </c>
      <c r="DF98" s="310">
        <f t="shared" si="157"/>
        <v>0</v>
      </c>
      <c r="DG98" s="310">
        <f t="shared" si="157"/>
        <v>0</v>
      </c>
      <c r="DH98" s="310">
        <f t="shared" si="157"/>
        <v>0</v>
      </c>
      <c r="DI98" s="310">
        <f t="shared" si="157"/>
        <v>0</v>
      </c>
      <c r="DJ98" s="310">
        <f t="shared" si="157"/>
        <v>0</v>
      </c>
      <c r="DK98" s="310">
        <f t="shared" si="157"/>
        <v>0</v>
      </c>
      <c r="DL98" s="310">
        <f t="shared" si="157"/>
        <v>0</v>
      </c>
      <c r="DM98" s="310">
        <f t="shared" si="157"/>
        <v>0</v>
      </c>
      <c r="DN98" s="310">
        <f t="shared" si="157"/>
        <v>0</v>
      </c>
      <c r="DO98" s="310">
        <f t="shared" si="157"/>
        <v>0</v>
      </c>
      <c r="DP98" s="310">
        <f t="shared" si="157"/>
        <v>0</v>
      </c>
      <c r="DQ98" s="310">
        <f t="shared" si="157"/>
        <v>0</v>
      </c>
      <c r="DR98" s="310">
        <f t="shared" si="157"/>
        <v>0</v>
      </c>
      <c r="DS98" s="310">
        <f t="shared" si="157"/>
        <v>0</v>
      </c>
      <c r="DT98" s="310">
        <f t="shared" si="157"/>
        <v>0</v>
      </c>
      <c r="DU98" s="310">
        <f t="shared" si="157"/>
        <v>0</v>
      </c>
      <c r="DV98" s="310">
        <f t="shared" ref="DV98:FA98" si="158">IFERROR(IF(DU86=$I86*12,0,IF(OR(DV$10&lt;=$K98,$L98="YES"),-DU62*$H98/12,MAX(-DU62,PMT($H98/12,$I98*12,DU62,0)))),0)</f>
        <v>0</v>
      </c>
      <c r="DW98" s="310">
        <f t="shared" si="158"/>
        <v>0</v>
      </c>
      <c r="DX98" s="310">
        <f t="shared" si="158"/>
        <v>0</v>
      </c>
      <c r="DY98" s="310">
        <f t="shared" si="158"/>
        <v>0</v>
      </c>
      <c r="DZ98" s="310">
        <f t="shared" si="158"/>
        <v>0</v>
      </c>
      <c r="EA98" s="310">
        <f t="shared" si="158"/>
        <v>0</v>
      </c>
      <c r="EB98" s="310">
        <f t="shared" si="158"/>
        <v>0</v>
      </c>
      <c r="EC98" s="310">
        <f t="shared" si="158"/>
        <v>0</v>
      </c>
      <c r="ED98" s="310">
        <f t="shared" si="158"/>
        <v>0</v>
      </c>
      <c r="EE98" s="310">
        <f t="shared" si="158"/>
        <v>0</v>
      </c>
      <c r="EF98" s="310">
        <f t="shared" si="158"/>
        <v>0</v>
      </c>
      <c r="EG98" s="310">
        <f t="shared" si="158"/>
        <v>0</v>
      </c>
      <c r="EH98" s="310">
        <f t="shared" si="158"/>
        <v>0</v>
      </c>
      <c r="EI98" s="310">
        <f t="shared" si="158"/>
        <v>0</v>
      </c>
      <c r="EJ98" s="310">
        <f t="shared" si="158"/>
        <v>0</v>
      </c>
      <c r="EK98" s="310">
        <f t="shared" si="158"/>
        <v>0</v>
      </c>
      <c r="EL98" s="310">
        <f t="shared" si="158"/>
        <v>0</v>
      </c>
      <c r="EM98" s="310">
        <f t="shared" si="158"/>
        <v>0</v>
      </c>
      <c r="EN98" s="310">
        <f t="shared" si="158"/>
        <v>0</v>
      </c>
      <c r="EO98" s="310">
        <f t="shared" si="158"/>
        <v>0</v>
      </c>
      <c r="EP98" s="310">
        <f t="shared" si="158"/>
        <v>0</v>
      </c>
      <c r="EQ98" s="310">
        <f t="shared" si="158"/>
        <v>0</v>
      </c>
      <c r="ER98" s="310">
        <f t="shared" si="158"/>
        <v>0</v>
      </c>
      <c r="ES98" s="310">
        <f t="shared" si="158"/>
        <v>0</v>
      </c>
      <c r="ET98" s="310">
        <f t="shared" si="158"/>
        <v>0</v>
      </c>
      <c r="EU98" s="310">
        <f t="shared" si="158"/>
        <v>0</v>
      </c>
      <c r="EV98" s="310">
        <f t="shared" si="158"/>
        <v>0</v>
      </c>
      <c r="EW98" s="310">
        <f t="shared" si="158"/>
        <v>0</v>
      </c>
      <c r="EX98" s="310">
        <f t="shared" si="158"/>
        <v>0</v>
      </c>
      <c r="EY98" s="310">
        <f t="shared" si="158"/>
        <v>0</v>
      </c>
      <c r="EZ98" s="310">
        <f t="shared" si="158"/>
        <v>0</v>
      </c>
      <c r="FA98" s="310">
        <f t="shared" si="158"/>
        <v>0</v>
      </c>
      <c r="FB98" s="310">
        <f t="shared" ref="FB98:GG98" si="159">IFERROR(IF(FA86=$I86*12,0,IF(OR(FB$10&lt;=$K98,$L98="YES"),-FA62*$H98/12,MAX(-FA62,PMT($H98/12,$I98*12,FA62,0)))),0)</f>
        <v>0</v>
      </c>
      <c r="FC98" s="310">
        <f t="shared" si="159"/>
        <v>0</v>
      </c>
      <c r="FD98" s="310">
        <f t="shared" si="159"/>
        <v>0</v>
      </c>
      <c r="FE98" s="310">
        <f t="shared" si="159"/>
        <v>0</v>
      </c>
      <c r="FF98" s="310">
        <f t="shared" si="159"/>
        <v>0</v>
      </c>
      <c r="FG98" s="310">
        <f t="shared" si="159"/>
        <v>0</v>
      </c>
      <c r="FH98" s="310">
        <f t="shared" si="159"/>
        <v>0</v>
      </c>
      <c r="FI98" s="310">
        <f t="shared" si="159"/>
        <v>0</v>
      </c>
      <c r="FJ98" s="310">
        <f t="shared" si="159"/>
        <v>0</v>
      </c>
      <c r="FK98" s="310">
        <f t="shared" si="159"/>
        <v>0</v>
      </c>
      <c r="FL98" s="310">
        <f t="shared" si="159"/>
        <v>0</v>
      </c>
      <c r="FM98" s="310">
        <f t="shared" si="159"/>
        <v>0</v>
      </c>
      <c r="FN98" s="310">
        <f t="shared" si="159"/>
        <v>0</v>
      </c>
      <c r="FO98" s="310">
        <f t="shared" si="159"/>
        <v>0</v>
      </c>
      <c r="FP98" s="310">
        <f t="shared" si="159"/>
        <v>0</v>
      </c>
      <c r="FQ98" s="310">
        <f t="shared" si="159"/>
        <v>0</v>
      </c>
      <c r="FR98" s="310">
        <f t="shared" si="159"/>
        <v>0</v>
      </c>
      <c r="FS98" s="310">
        <f t="shared" si="159"/>
        <v>0</v>
      </c>
      <c r="FT98" s="310">
        <f t="shared" si="159"/>
        <v>0</v>
      </c>
      <c r="FU98" s="310">
        <f t="shared" si="159"/>
        <v>0</v>
      </c>
      <c r="FV98" s="310">
        <f t="shared" si="159"/>
        <v>0</v>
      </c>
      <c r="FW98" s="310">
        <f t="shared" si="159"/>
        <v>0</v>
      </c>
      <c r="FX98" s="310">
        <f t="shared" si="159"/>
        <v>0</v>
      </c>
      <c r="FY98" s="310">
        <f t="shared" si="159"/>
        <v>0</v>
      </c>
      <c r="FZ98" s="310">
        <f t="shared" si="159"/>
        <v>0</v>
      </c>
      <c r="GA98" s="310">
        <f t="shared" si="159"/>
        <v>0</v>
      </c>
      <c r="GB98" s="310">
        <f t="shared" si="159"/>
        <v>0</v>
      </c>
      <c r="GC98" s="310">
        <f t="shared" si="159"/>
        <v>0</v>
      </c>
      <c r="GD98" s="310">
        <f t="shared" si="159"/>
        <v>0</v>
      </c>
      <c r="GE98" s="310">
        <f t="shared" si="159"/>
        <v>0</v>
      </c>
      <c r="GF98" s="310">
        <f t="shared" si="159"/>
        <v>0</v>
      </c>
      <c r="GG98" s="310">
        <f t="shared" si="159"/>
        <v>0</v>
      </c>
      <c r="GH98" s="310">
        <f t="shared" ref="GH98:HA98" si="160">IFERROR(IF(GG86=$I86*12,0,IF(OR(GH$10&lt;=$K98,$L98="YES"),-GG62*$H98/12,MAX(-GG62,PMT($H98/12,$I98*12,GG62,0)))),0)</f>
        <v>0</v>
      </c>
      <c r="GI98" s="310">
        <f t="shared" si="160"/>
        <v>0</v>
      </c>
      <c r="GJ98" s="310">
        <f t="shared" si="160"/>
        <v>0</v>
      </c>
      <c r="GK98" s="310">
        <f t="shared" si="160"/>
        <v>0</v>
      </c>
      <c r="GL98" s="310">
        <f t="shared" si="160"/>
        <v>0</v>
      </c>
      <c r="GM98" s="310">
        <f t="shared" si="160"/>
        <v>0</v>
      </c>
      <c r="GN98" s="310">
        <f t="shared" si="160"/>
        <v>0</v>
      </c>
      <c r="GO98" s="310">
        <f t="shared" si="160"/>
        <v>0</v>
      </c>
      <c r="GP98" s="310">
        <f t="shared" si="160"/>
        <v>0</v>
      </c>
      <c r="GQ98" s="310">
        <f t="shared" si="160"/>
        <v>0</v>
      </c>
      <c r="GR98" s="310">
        <f t="shared" si="160"/>
        <v>0</v>
      </c>
      <c r="GS98" s="310">
        <f t="shared" si="160"/>
        <v>0</v>
      </c>
      <c r="GT98" s="310">
        <f t="shared" si="160"/>
        <v>0</v>
      </c>
      <c r="GU98" s="310">
        <f t="shared" si="160"/>
        <v>0</v>
      </c>
      <c r="GV98" s="310">
        <f t="shared" si="160"/>
        <v>0</v>
      </c>
      <c r="GW98" s="310">
        <f t="shared" si="160"/>
        <v>0</v>
      </c>
      <c r="GX98" s="310">
        <f t="shared" si="160"/>
        <v>0</v>
      </c>
      <c r="GY98" s="310">
        <f t="shared" si="160"/>
        <v>0</v>
      </c>
      <c r="GZ98" s="310">
        <f t="shared" si="160"/>
        <v>0</v>
      </c>
      <c r="HA98" s="310">
        <f t="shared" si="160"/>
        <v>0</v>
      </c>
    </row>
    <row r="99" spans="3:209" x14ac:dyDescent="0.2">
      <c r="C99" s="262">
        <f t="shared" si="148"/>
        <v>5</v>
      </c>
      <c r="D99" s="21"/>
      <c r="F99" s="307">
        <f t="shared" si="132"/>
        <v>0</v>
      </c>
      <c r="G99" s="307"/>
      <c r="H99" s="291" t="str">
        <f t="shared" si="133"/>
        <v/>
      </c>
      <c r="I99" s="294">
        <f t="shared" si="133"/>
        <v>0</v>
      </c>
      <c r="J99" s="665" t="str">
        <f t="shared" si="133"/>
        <v/>
      </c>
      <c r="K99" s="294" t="str">
        <f t="shared" si="141"/>
        <v/>
      </c>
      <c r="L99" s="275">
        <f t="shared" si="133"/>
        <v>0</v>
      </c>
      <c r="N99" s="240">
        <f t="shared" si="134"/>
        <v>0</v>
      </c>
      <c r="O99" s="240">
        <f t="shared" si="134"/>
        <v>0</v>
      </c>
      <c r="P99" s="240">
        <f t="shared" si="134"/>
        <v>0</v>
      </c>
      <c r="Q99" s="240">
        <f t="shared" si="134"/>
        <v>0</v>
      </c>
      <c r="R99" s="240">
        <f t="shared" si="134"/>
        <v>0</v>
      </c>
      <c r="S99" s="240">
        <f t="shared" si="134"/>
        <v>0</v>
      </c>
      <c r="T99" s="240">
        <f t="shared" si="134"/>
        <v>0</v>
      </c>
      <c r="U99" s="240">
        <f t="shared" si="134"/>
        <v>0</v>
      </c>
      <c r="V99" s="240">
        <f t="shared" si="134"/>
        <v>0</v>
      </c>
      <c r="W99" s="240">
        <f t="shared" si="134"/>
        <v>0</v>
      </c>
      <c r="X99" s="240">
        <f t="shared" si="134"/>
        <v>0</v>
      </c>
      <c r="Y99" s="240">
        <f t="shared" si="134"/>
        <v>0</v>
      </c>
      <c r="Z99" s="240">
        <f t="shared" si="134"/>
        <v>0</v>
      </c>
      <c r="AA99" s="240">
        <f t="shared" si="134"/>
        <v>0</v>
      </c>
      <c r="AB99" s="240">
        <f t="shared" si="134"/>
        <v>0</v>
      </c>
      <c r="AD99" s="310">
        <f t="shared" ref="AD99:BI99" si="161">IFERROR(IF(AC87=$I87*12,0,IF(OR(AD$10&lt;=$K99,$L99="YES"),-AC63*$H99/12,MAX(-AC63,PMT($H99/12,$I99*12,AC63,0)))),0)</f>
        <v>0</v>
      </c>
      <c r="AE99" s="310">
        <f t="shared" si="161"/>
        <v>0</v>
      </c>
      <c r="AF99" s="310">
        <f t="shared" si="161"/>
        <v>0</v>
      </c>
      <c r="AG99" s="310">
        <f t="shared" si="161"/>
        <v>0</v>
      </c>
      <c r="AH99" s="310">
        <f t="shared" si="161"/>
        <v>0</v>
      </c>
      <c r="AI99" s="310">
        <f t="shared" si="161"/>
        <v>0</v>
      </c>
      <c r="AJ99" s="310">
        <f t="shared" si="161"/>
        <v>0</v>
      </c>
      <c r="AK99" s="310">
        <f t="shared" si="161"/>
        <v>0</v>
      </c>
      <c r="AL99" s="310">
        <f t="shared" si="161"/>
        <v>0</v>
      </c>
      <c r="AM99" s="310">
        <f t="shared" si="161"/>
        <v>0</v>
      </c>
      <c r="AN99" s="310">
        <f t="shared" si="161"/>
        <v>0</v>
      </c>
      <c r="AO99" s="310">
        <f t="shared" si="161"/>
        <v>0</v>
      </c>
      <c r="AP99" s="310">
        <f t="shared" si="161"/>
        <v>0</v>
      </c>
      <c r="AQ99" s="310">
        <f t="shared" si="161"/>
        <v>0</v>
      </c>
      <c r="AR99" s="310">
        <f t="shared" si="161"/>
        <v>0</v>
      </c>
      <c r="AS99" s="310">
        <f t="shared" si="161"/>
        <v>0</v>
      </c>
      <c r="AT99" s="310">
        <f t="shared" si="161"/>
        <v>0</v>
      </c>
      <c r="AU99" s="310">
        <f t="shared" si="161"/>
        <v>0</v>
      </c>
      <c r="AV99" s="310">
        <f t="shared" si="161"/>
        <v>0</v>
      </c>
      <c r="AW99" s="310">
        <f t="shared" si="161"/>
        <v>0</v>
      </c>
      <c r="AX99" s="310">
        <f t="shared" si="161"/>
        <v>0</v>
      </c>
      <c r="AY99" s="310">
        <f t="shared" si="161"/>
        <v>0</v>
      </c>
      <c r="AZ99" s="310">
        <f t="shared" si="161"/>
        <v>0</v>
      </c>
      <c r="BA99" s="310">
        <f t="shared" si="161"/>
        <v>0</v>
      </c>
      <c r="BB99" s="310">
        <f t="shared" si="161"/>
        <v>0</v>
      </c>
      <c r="BC99" s="310">
        <f t="shared" si="161"/>
        <v>0</v>
      </c>
      <c r="BD99" s="310">
        <f t="shared" si="161"/>
        <v>0</v>
      </c>
      <c r="BE99" s="310">
        <f t="shared" si="161"/>
        <v>0</v>
      </c>
      <c r="BF99" s="310">
        <f t="shared" si="161"/>
        <v>0</v>
      </c>
      <c r="BG99" s="310">
        <f t="shared" si="161"/>
        <v>0</v>
      </c>
      <c r="BH99" s="310">
        <f t="shared" si="161"/>
        <v>0</v>
      </c>
      <c r="BI99" s="310">
        <f t="shared" si="161"/>
        <v>0</v>
      </c>
      <c r="BJ99" s="310">
        <f t="shared" ref="BJ99:CO99" si="162">IFERROR(IF(BI87=$I87*12,0,IF(OR(BJ$10&lt;=$K99,$L99="YES"),-BI63*$H99/12,MAX(-BI63,PMT($H99/12,$I99*12,BI63,0)))),0)</f>
        <v>0</v>
      </c>
      <c r="BK99" s="310">
        <f t="shared" si="162"/>
        <v>0</v>
      </c>
      <c r="BL99" s="310">
        <f t="shared" si="162"/>
        <v>0</v>
      </c>
      <c r="BM99" s="310">
        <f t="shared" si="162"/>
        <v>0</v>
      </c>
      <c r="BN99" s="310">
        <f t="shared" si="162"/>
        <v>0</v>
      </c>
      <c r="BO99" s="310">
        <f t="shared" si="162"/>
        <v>0</v>
      </c>
      <c r="BP99" s="310">
        <f t="shared" si="162"/>
        <v>0</v>
      </c>
      <c r="BQ99" s="310">
        <f t="shared" si="162"/>
        <v>0</v>
      </c>
      <c r="BR99" s="310">
        <f t="shared" si="162"/>
        <v>0</v>
      </c>
      <c r="BS99" s="310">
        <f t="shared" si="162"/>
        <v>0</v>
      </c>
      <c r="BT99" s="310">
        <f t="shared" si="162"/>
        <v>0</v>
      </c>
      <c r="BU99" s="310">
        <f t="shared" si="162"/>
        <v>0</v>
      </c>
      <c r="BV99" s="310">
        <f t="shared" si="162"/>
        <v>0</v>
      </c>
      <c r="BW99" s="310">
        <f t="shared" si="162"/>
        <v>0</v>
      </c>
      <c r="BX99" s="310">
        <f t="shared" si="162"/>
        <v>0</v>
      </c>
      <c r="BY99" s="310">
        <f t="shared" si="162"/>
        <v>0</v>
      </c>
      <c r="BZ99" s="310">
        <f t="shared" si="162"/>
        <v>0</v>
      </c>
      <c r="CA99" s="310">
        <f t="shared" si="162"/>
        <v>0</v>
      </c>
      <c r="CB99" s="310">
        <f t="shared" si="162"/>
        <v>0</v>
      </c>
      <c r="CC99" s="310">
        <f t="shared" si="162"/>
        <v>0</v>
      </c>
      <c r="CD99" s="310">
        <f t="shared" si="162"/>
        <v>0</v>
      </c>
      <c r="CE99" s="310">
        <f t="shared" si="162"/>
        <v>0</v>
      </c>
      <c r="CF99" s="310">
        <f t="shared" si="162"/>
        <v>0</v>
      </c>
      <c r="CG99" s="310">
        <f t="shared" si="162"/>
        <v>0</v>
      </c>
      <c r="CH99" s="310">
        <f t="shared" si="162"/>
        <v>0</v>
      </c>
      <c r="CI99" s="310">
        <f t="shared" si="162"/>
        <v>0</v>
      </c>
      <c r="CJ99" s="310">
        <f t="shared" si="162"/>
        <v>0</v>
      </c>
      <c r="CK99" s="310">
        <f t="shared" si="162"/>
        <v>0</v>
      </c>
      <c r="CL99" s="310">
        <f t="shared" si="162"/>
        <v>0</v>
      </c>
      <c r="CM99" s="310">
        <f t="shared" si="162"/>
        <v>0</v>
      </c>
      <c r="CN99" s="310">
        <f t="shared" si="162"/>
        <v>0</v>
      </c>
      <c r="CO99" s="310">
        <f t="shared" si="162"/>
        <v>0</v>
      </c>
      <c r="CP99" s="310">
        <f t="shared" ref="CP99:DU99" si="163">IFERROR(IF(CO87=$I87*12,0,IF(OR(CP$10&lt;=$K99,$L99="YES"),-CO63*$H99/12,MAX(-CO63,PMT($H99/12,$I99*12,CO63,0)))),0)</f>
        <v>0</v>
      </c>
      <c r="CQ99" s="310">
        <f t="shared" si="163"/>
        <v>0</v>
      </c>
      <c r="CR99" s="310">
        <f t="shared" si="163"/>
        <v>0</v>
      </c>
      <c r="CS99" s="310">
        <f t="shared" si="163"/>
        <v>0</v>
      </c>
      <c r="CT99" s="310">
        <f t="shared" si="163"/>
        <v>0</v>
      </c>
      <c r="CU99" s="310">
        <f t="shared" si="163"/>
        <v>0</v>
      </c>
      <c r="CV99" s="310">
        <f t="shared" si="163"/>
        <v>0</v>
      </c>
      <c r="CW99" s="310">
        <f t="shared" si="163"/>
        <v>0</v>
      </c>
      <c r="CX99" s="310">
        <f t="shared" si="163"/>
        <v>0</v>
      </c>
      <c r="CY99" s="310">
        <f t="shared" si="163"/>
        <v>0</v>
      </c>
      <c r="CZ99" s="310">
        <f t="shared" si="163"/>
        <v>0</v>
      </c>
      <c r="DA99" s="310">
        <f t="shared" si="163"/>
        <v>0</v>
      </c>
      <c r="DB99" s="310">
        <f t="shared" si="163"/>
        <v>0</v>
      </c>
      <c r="DC99" s="310">
        <f t="shared" si="163"/>
        <v>0</v>
      </c>
      <c r="DD99" s="310">
        <f t="shared" si="163"/>
        <v>0</v>
      </c>
      <c r="DE99" s="310">
        <f t="shared" si="163"/>
        <v>0</v>
      </c>
      <c r="DF99" s="310">
        <f t="shared" si="163"/>
        <v>0</v>
      </c>
      <c r="DG99" s="310">
        <f t="shared" si="163"/>
        <v>0</v>
      </c>
      <c r="DH99" s="310">
        <f t="shared" si="163"/>
        <v>0</v>
      </c>
      <c r="DI99" s="310">
        <f t="shared" si="163"/>
        <v>0</v>
      </c>
      <c r="DJ99" s="310">
        <f t="shared" si="163"/>
        <v>0</v>
      </c>
      <c r="DK99" s="310">
        <f t="shared" si="163"/>
        <v>0</v>
      </c>
      <c r="DL99" s="310">
        <f t="shared" si="163"/>
        <v>0</v>
      </c>
      <c r="DM99" s="310">
        <f t="shared" si="163"/>
        <v>0</v>
      </c>
      <c r="DN99" s="310">
        <f t="shared" si="163"/>
        <v>0</v>
      </c>
      <c r="DO99" s="310">
        <f t="shared" si="163"/>
        <v>0</v>
      </c>
      <c r="DP99" s="310">
        <f t="shared" si="163"/>
        <v>0</v>
      </c>
      <c r="DQ99" s="310">
        <f t="shared" si="163"/>
        <v>0</v>
      </c>
      <c r="DR99" s="310">
        <f t="shared" si="163"/>
        <v>0</v>
      </c>
      <c r="DS99" s="310">
        <f t="shared" si="163"/>
        <v>0</v>
      </c>
      <c r="DT99" s="310">
        <f t="shared" si="163"/>
        <v>0</v>
      </c>
      <c r="DU99" s="310">
        <f t="shared" si="163"/>
        <v>0</v>
      </c>
      <c r="DV99" s="310">
        <f t="shared" ref="DV99:FA99" si="164">IFERROR(IF(DU87=$I87*12,0,IF(OR(DV$10&lt;=$K99,$L99="YES"),-DU63*$H99/12,MAX(-DU63,PMT($H99/12,$I99*12,DU63,0)))),0)</f>
        <v>0</v>
      </c>
      <c r="DW99" s="310">
        <f t="shared" si="164"/>
        <v>0</v>
      </c>
      <c r="DX99" s="310">
        <f t="shared" si="164"/>
        <v>0</v>
      </c>
      <c r="DY99" s="310">
        <f t="shared" si="164"/>
        <v>0</v>
      </c>
      <c r="DZ99" s="310">
        <f t="shared" si="164"/>
        <v>0</v>
      </c>
      <c r="EA99" s="310">
        <f t="shared" si="164"/>
        <v>0</v>
      </c>
      <c r="EB99" s="310">
        <f t="shared" si="164"/>
        <v>0</v>
      </c>
      <c r="EC99" s="310">
        <f t="shared" si="164"/>
        <v>0</v>
      </c>
      <c r="ED99" s="310">
        <f t="shared" si="164"/>
        <v>0</v>
      </c>
      <c r="EE99" s="310">
        <f t="shared" si="164"/>
        <v>0</v>
      </c>
      <c r="EF99" s="310">
        <f t="shared" si="164"/>
        <v>0</v>
      </c>
      <c r="EG99" s="310">
        <f t="shared" si="164"/>
        <v>0</v>
      </c>
      <c r="EH99" s="310">
        <f t="shared" si="164"/>
        <v>0</v>
      </c>
      <c r="EI99" s="310">
        <f t="shared" si="164"/>
        <v>0</v>
      </c>
      <c r="EJ99" s="310">
        <f t="shared" si="164"/>
        <v>0</v>
      </c>
      <c r="EK99" s="310">
        <f t="shared" si="164"/>
        <v>0</v>
      </c>
      <c r="EL99" s="310">
        <f t="shared" si="164"/>
        <v>0</v>
      </c>
      <c r="EM99" s="310">
        <f t="shared" si="164"/>
        <v>0</v>
      </c>
      <c r="EN99" s="310">
        <f t="shared" si="164"/>
        <v>0</v>
      </c>
      <c r="EO99" s="310">
        <f t="shared" si="164"/>
        <v>0</v>
      </c>
      <c r="EP99" s="310">
        <f t="shared" si="164"/>
        <v>0</v>
      </c>
      <c r="EQ99" s="310">
        <f t="shared" si="164"/>
        <v>0</v>
      </c>
      <c r="ER99" s="310">
        <f t="shared" si="164"/>
        <v>0</v>
      </c>
      <c r="ES99" s="310">
        <f t="shared" si="164"/>
        <v>0</v>
      </c>
      <c r="ET99" s="310">
        <f t="shared" si="164"/>
        <v>0</v>
      </c>
      <c r="EU99" s="310">
        <f t="shared" si="164"/>
        <v>0</v>
      </c>
      <c r="EV99" s="310">
        <f t="shared" si="164"/>
        <v>0</v>
      </c>
      <c r="EW99" s="310">
        <f t="shared" si="164"/>
        <v>0</v>
      </c>
      <c r="EX99" s="310">
        <f t="shared" si="164"/>
        <v>0</v>
      </c>
      <c r="EY99" s="310">
        <f t="shared" si="164"/>
        <v>0</v>
      </c>
      <c r="EZ99" s="310">
        <f t="shared" si="164"/>
        <v>0</v>
      </c>
      <c r="FA99" s="310">
        <f t="shared" si="164"/>
        <v>0</v>
      </c>
      <c r="FB99" s="310">
        <f t="shared" ref="FB99:GG99" si="165">IFERROR(IF(FA87=$I87*12,0,IF(OR(FB$10&lt;=$K99,$L99="YES"),-FA63*$H99/12,MAX(-FA63,PMT($H99/12,$I99*12,FA63,0)))),0)</f>
        <v>0</v>
      </c>
      <c r="FC99" s="310">
        <f t="shared" si="165"/>
        <v>0</v>
      </c>
      <c r="FD99" s="310">
        <f t="shared" si="165"/>
        <v>0</v>
      </c>
      <c r="FE99" s="310">
        <f t="shared" si="165"/>
        <v>0</v>
      </c>
      <c r="FF99" s="310">
        <f t="shared" si="165"/>
        <v>0</v>
      </c>
      <c r="FG99" s="310">
        <f t="shared" si="165"/>
        <v>0</v>
      </c>
      <c r="FH99" s="310">
        <f t="shared" si="165"/>
        <v>0</v>
      </c>
      <c r="FI99" s="310">
        <f t="shared" si="165"/>
        <v>0</v>
      </c>
      <c r="FJ99" s="310">
        <f t="shared" si="165"/>
        <v>0</v>
      </c>
      <c r="FK99" s="310">
        <f t="shared" si="165"/>
        <v>0</v>
      </c>
      <c r="FL99" s="310">
        <f t="shared" si="165"/>
        <v>0</v>
      </c>
      <c r="FM99" s="310">
        <f t="shared" si="165"/>
        <v>0</v>
      </c>
      <c r="FN99" s="310">
        <f t="shared" si="165"/>
        <v>0</v>
      </c>
      <c r="FO99" s="310">
        <f t="shared" si="165"/>
        <v>0</v>
      </c>
      <c r="FP99" s="310">
        <f t="shared" si="165"/>
        <v>0</v>
      </c>
      <c r="FQ99" s="310">
        <f t="shared" si="165"/>
        <v>0</v>
      </c>
      <c r="FR99" s="310">
        <f t="shared" si="165"/>
        <v>0</v>
      </c>
      <c r="FS99" s="310">
        <f t="shared" si="165"/>
        <v>0</v>
      </c>
      <c r="FT99" s="310">
        <f t="shared" si="165"/>
        <v>0</v>
      </c>
      <c r="FU99" s="310">
        <f t="shared" si="165"/>
        <v>0</v>
      </c>
      <c r="FV99" s="310">
        <f t="shared" si="165"/>
        <v>0</v>
      </c>
      <c r="FW99" s="310">
        <f t="shared" si="165"/>
        <v>0</v>
      </c>
      <c r="FX99" s="310">
        <f t="shared" si="165"/>
        <v>0</v>
      </c>
      <c r="FY99" s="310">
        <f t="shared" si="165"/>
        <v>0</v>
      </c>
      <c r="FZ99" s="310">
        <f t="shared" si="165"/>
        <v>0</v>
      </c>
      <c r="GA99" s="310">
        <f t="shared" si="165"/>
        <v>0</v>
      </c>
      <c r="GB99" s="310">
        <f t="shared" si="165"/>
        <v>0</v>
      </c>
      <c r="GC99" s="310">
        <f t="shared" si="165"/>
        <v>0</v>
      </c>
      <c r="GD99" s="310">
        <f t="shared" si="165"/>
        <v>0</v>
      </c>
      <c r="GE99" s="310">
        <f t="shared" si="165"/>
        <v>0</v>
      </c>
      <c r="GF99" s="310">
        <f t="shared" si="165"/>
        <v>0</v>
      </c>
      <c r="GG99" s="310">
        <f t="shared" si="165"/>
        <v>0</v>
      </c>
      <c r="GH99" s="310">
        <f t="shared" ref="GH99:HA99" si="166">IFERROR(IF(GG87=$I87*12,0,IF(OR(GH$10&lt;=$K99,$L99="YES"),-GG63*$H99/12,MAX(-GG63,PMT($H99/12,$I99*12,GG63,0)))),0)</f>
        <v>0</v>
      </c>
      <c r="GI99" s="310">
        <f t="shared" si="166"/>
        <v>0</v>
      </c>
      <c r="GJ99" s="310">
        <f t="shared" si="166"/>
        <v>0</v>
      </c>
      <c r="GK99" s="310">
        <f t="shared" si="166"/>
        <v>0</v>
      </c>
      <c r="GL99" s="310">
        <f t="shared" si="166"/>
        <v>0</v>
      </c>
      <c r="GM99" s="310">
        <f t="shared" si="166"/>
        <v>0</v>
      </c>
      <c r="GN99" s="310">
        <f t="shared" si="166"/>
        <v>0</v>
      </c>
      <c r="GO99" s="310">
        <f t="shared" si="166"/>
        <v>0</v>
      </c>
      <c r="GP99" s="310">
        <f t="shared" si="166"/>
        <v>0</v>
      </c>
      <c r="GQ99" s="310">
        <f t="shared" si="166"/>
        <v>0</v>
      </c>
      <c r="GR99" s="310">
        <f t="shared" si="166"/>
        <v>0</v>
      </c>
      <c r="GS99" s="310">
        <f t="shared" si="166"/>
        <v>0</v>
      </c>
      <c r="GT99" s="310">
        <f t="shared" si="166"/>
        <v>0</v>
      </c>
      <c r="GU99" s="310">
        <f t="shared" si="166"/>
        <v>0</v>
      </c>
      <c r="GV99" s="310">
        <f t="shared" si="166"/>
        <v>0</v>
      </c>
      <c r="GW99" s="310">
        <f t="shared" si="166"/>
        <v>0</v>
      </c>
      <c r="GX99" s="310">
        <f t="shared" si="166"/>
        <v>0</v>
      </c>
      <c r="GY99" s="310">
        <f t="shared" si="166"/>
        <v>0</v>
      </c>
      <c r="GZ99" s="310">
        <f t="shared" si="166"/>
        <v>0</v>
      </c>
      <c r="HA99" s="310">
        <f t="shared" si="166"/>
        <v>0</v>
      </c>
    </row>
    <row r="100" spans="3:209" x14ac:dyDescent="0.2">
      <c r="C100" s="262">
        <f t="shared" si="148"/>
        <v>6</v>
      </c>
      <c r="D100" s="21"/>
      <c r="F100" s="307">
        <f t="shared" si="132"/>
        <v>0</v>
      </c>
      <c r="G100" s="307"/>
      <c r="H100" s="291" t="str">
        <f t="shared" si="133"/>
        <v/>
      </c>
      <c r="I100" s="294">
        <f t="shared" si="133"/>
        <v>0</v>
      </c>
      <c r="J100" s="665" t="str">
        <f t="shared" si="133"/>
        <v/>
      </c>
      <c r="K100" s="294" t="str">
        <f t="shared" si="141"/>
        <v/>
      </c>
      <c r="L100" s="275">
        <f t="shared" si="133"/>
        <v>0</v>
      </c>
      <c r="N100" s="240">
        <f t="shared" si="134"/>
        <v>0</v>
      </c>
      <c r="O100" s="240">
        <f t="shared" si="134"/>
        <v>0</v>
      </c>
      <c r="P100" s="240">
        <f t="shared" si="134"/>
        <v>0</v>
      </c>
      <c r="Q100" s="240">
        <f t="shared" si="134"/>
        <v>0</v>
      </c>
      <c r="R100" s="240">
        <f t="shared" si="134"/>
        <v>0</v>
      </c>
      <c r="S100" s="240">
        <f t="shared" si="134"/>
        <v>0</v>
      </c>
      <c r="T100" s="240">
        <f t="shared" si="134"/>
        <v>0</v>
      </c>
      <c r="U100" s="240">
        <f t="shared" si="134"/>
        <v>0</v>
      </c>
      <c r="V100" s="240">
        <f t="shared" si="134"/>
        <v>0</v>
      </c>
      <c r="W100" s="240">
        <f t="shared" si="134"/>
        <v>0</v>
      </c>
      <c r="X100" s="240">
        <f t="shared" si="134"/>
        <v>0</v>
      </c>
      <c r="Y100" s="240">
        <f t="shared" si="134"/>
        <v>0</v>
      </c>
      <c r="Z100" s="240">
        <f t="shared" si="134"/>
        <v>0</v>
      </c>
      <c r="AA100" s="240">
        <f t="shared" si="134"/>
        <v>0</v>
      </c>
      <c r="AB100" s="240">
        <f t="shared" si="134"/>
        <v>0</v>
      </c>
      <c r="AD100" s="310">
        <f t="shared" ref="AD100:BI100" si="167">IFERROR(IF(AC88=$I88*12,0,IF(OR(AD$10&lt;=$K100,$L100="YES"),-AC64*$H100/12,MAX(-AC64,PMT($H100/12,$I100*12,AC64,0)))),0)</f>
        <v>0</v>
      </c>
      <c r="AE100" s="310">
        <f t="shared" si="167"/>
        <v>0</v>
      </c>
      <c r="AF100" s="310">
        <f t="shared" si="167"/>
        <v>0</v>
      </c>
      <c r="AG100" s="310">
        <f t="shared" si="167"/>
        <v>0</v>
      </c>
      <c r="AH100" s="310">
        <f t="shared" si="167"/>
        <v>0</v>
      </c>
      <c r="AI100" s="310">
        <f t="shared" si="167"/>
        <v>0</v>
      </c>
      <c r="AJ100" s="310">
        <f t="shared" si="167"/>
        <v>0</v>
      </c>
      <c r="AK100" s="310">
        <f t="shared" si="167"/>
        <v>0</v>
      </c>
      <c r="AL100" s="310">
        <f t="shared" si="167"/>
        <v>0</v>
      </c>
      <c r="AM100" s="310">
        <f t="shared" si="167"/>
        <v>0</v>
      </c>
      <c r="AN100" s="310">
        <f t="shared" si="167"/>
        <v>0</v>
      </c>
      <c r="AO100" s="310">
        <f t="shared" si="167"/>
        <v>0</v>
      </c>
      <c r="AP100" s="310">
        <f t="shared" si="167"/>
        <v>0</v>
      </c>
      <c r="AQ100" s="310">
        <f t="shared" si="167"/>
        <v>0</v>
      </c>
      <c r="AR100" s="310">
        <f t="shared" si="167"/>
        <v>0</v>
      </c>
      <c r="AS100" s="310">
        <f t="shared" si="167"/>
        <v>0</v>
      </c>
      <c r="AT100" s="310">
        <f t="shared" si="167"/>
        <v>0</v>
      </c>
      <c r="AU100" s="310">
        <f t="shared" si="167"/>
        <v>0</v>
      </c>
      <c r="AV100" s="310">
        <f t="shared" si="167"/>
        <v>0</v>
      </c>
      <c r="AW100" s="310">
        <f t="shared" si="167"/>
        <v>0</v>
      </c>
      <c r="AX100" s="310">
        <f t="shared" si="167"/>
        <v>0</v>
      </c>
      <c r="AY100" s="310">
        <f t="shared" si="167"/>
        <v>0</v>
      </c>
      <c r="AZ100" s="310">
        <f t="shared" si="167"/>
        <v>0</v>
      </c>
      <c r="BA100" s="310">
        <f t="shared" si="167"/>
        <v>0</v>
      </c>
      <c r="BB100" s="310">
        <f t="shared" si="167"/>
        <v>0</v>
      </c>
      <c r="BC100" s="310">
        <f t="shared" si="167"/>
        <v>0</v>
      </c>
      <c r="BD100" s="310">
        <f t="shared" si="167"/>
        <v>0</v>
      </c>
      <c r="BE100" s="310">
        <f t="shared" si="167"/>
        <v>0</v>
      </c>
      <c r="BF100" s="310">
        <f t="shared" si="167"/>
        <v>0</v>
      </c>
      <c r="BG100" s="310">
        <f t="shared" si="167"/>
        <v>0</v>
      </c>
      <c r="BH100" s="310">
        <f t="shared" si="167"/>
        <v>0</v>
      </c>
      <c r="BI100" s="310">
        <f t="shared" si="167"/>
        <v>0</v>
      </c>
      <c r="BJ100" s="310">
        <f t="shared" ref="BJ100:CO100" si="168">IFERROR(IF(BI88=$I88*12,0,IF(OR(BJ$10&lt;=$K100,$L100="YES"),-BI64*$H100/12,MAX(-BI64,PMT($H100/12,$I100*12,BI64,0)))),0)</f>
        <v>0</v>
      </c>
      <c r="BK100" s="310">
        <f t="shared" si="168"/>
        <v>0</v>
      </c>
      <c r="BL100" s="310">
        <f t="shared" si="168"/>
        <v>0</v>
      </c>
      <c r="BM100" s="310">
        <f t="shared" si="168"/>
        <v>0</v>
      </c>
      <c r="BN100" s="310">
        <f t="shared" si="168"/>
        <v>0</v>
      </c>
      <c r="BO100" s="310">
        <f t="shared" si="168"/>
        <v>0</v>
      </c>
      <c r="BP100" s="310">
        <f t="shared" si="168"/>
        <v>0</v>
      </c>
      <c r="BQ100" s="310">
        <f t="shared" si="168"/>
        <v>0</v>
      </c>
      <c r="BR100" s="310">
        <f t="shared" si="168"/>
        <v>0</v>
      </c>
      <c r="BS100" s="310">
        <f t="shared" si="168"/>
        <v>0</v>
      </c>
      <c r="BT100" s="310">
        <f t="shared" si="168"/>
        <v>0</v>
      </c>
      <c r="BU100" s="310">
        <f t="shared" si="168"/>
        <v>0</v>
      </c>
      <c r="BV100" s="310">
        <f t="shared" si="168"/>
        <v>0</v>
      </c>
      <c r="BW100" s="310">
        <f t="shared" si="168"/>
        <v>0</v>
      </c>
      <c r="BX100" s="310">
        <f t="shared" si="168"/>
        <v>0</v>
      </c>
      <c r="BY100" s="310">
        <f t="shared" si="168"/>
        <v>0</v>
      </c>
      <c r="BZ100" s="310">
        <f t="shared" si="168"/>
        <v>0</v>
      </c>
      <c r="CA100" s="310">
        <f t="shared" si="168"/>
        <v>0</v>
      </c>
      <c r="CB100" s="310">
        <f t="shared" si="168"/>
        <v>0</v>
      </c>
      <c r="CC100" s="310">
        <f t="shared" si="168"/>
        <v>0</v>
      </c>
      <c r="CD100" s="310">
        <f t="shared" si="168"/>
        <v>0</v>
      </c>
      <c r="CE100" s="310">
        <f t="shared" si="168"/>
        <v>0</v>
      </c>
      <c r="CF100" s="310">
        <f t="shared" si="168"/>
        <v>0</v>
      </c>
      <c r="CG100" s="310">
        <f t="shared" si="168"/>
        <v>0</v>
      </c>
      <c r="CH100" s="310">
        <f t="shared" si="168"/>
        <v>0</v>
      </c>
      <c r="CI100" s="310">
        <f t="shared" si="168"/>
        <v>0</v>
      </c>
      <c r="CJ100" s="310">
        <f t="shared" si="168"/>
        <v>0</v>
      </c>
      <c r="CK100" s="310">
        <f t="shared" si="168"/>
        <v>0</v>
      </c>
      <c r="CL100" s="310">
        <f t="shared" si="168"/>
        <v>0</v>
      </c>
      <c r="CM100" s="310">
        <f t="shared" si="168"/>
        <v>0</v>
      </c>
      <c r="CN100" s="310">
        <f t="shared" si="168"/>
        <v>0</v>
      </c>
      <c r="CO100" s="310">
        <f t="shared" si="168"/>
        <v>0</v>
      </c>
      <c r="CP100" s="310">
        <f t="shared" ref="CP100:DU100" si="169">IFERROR(IF(CO88=$I88*12,0,IF(OR(CP$10&lt;=$K100,$L100="YES"),-CO64*$H100/12,MAX(-CO64,PMT($H100/12,$I100*12,CO64,0)))),0)</f>
        <v>0</v>
      </c>
      <c r="CQ100" s="310">
        <f t="shared" si="169"/>
        <v>0</v>
      </c>
      <c r="CR100" s="310">
        <f t="shared" si="169"/>
        <v>0</v>
      </c>
      <c r="CS100" s="310">
        <f t="shared" si="169"/>
        <v>0</v>
      </c>
      <c r="CT100" s="310">
        <f t="shared" si="169"/>
        <v>0</v>
      </c>
      <c r="CU100" s="310">
        <f t="shared" si="169"/>
        <v>0</v>
      </c>
      <c r="CV100" s="310">
        <f t="shared" si="169"/>
        <v>0</v>
      </c>
      <c r="CW100" s="310">
        <f t="shared" si="169"/>
        <v>0</v>
      </c>
      <c r="CX100" s="310">
        <f t="shared" si="169"/>
        <v>0</v>
      </c>
      <c r="CY100" s="310">
        <f t="shared" si="169"/>
        <v>0</v>
      </c>
      <c r="CZ100" s="310">
        <f t="shared" si="169"/>
        <v>0</v>
      </c>
      <c r="DA100" s="310">
        <f t="shared" si="169"/>
        <v>0</v>
      </c>
      <c r="DB100" s="310">
        <f t="shared" si="169"/>
        <v>0</v>
      </c>
      <c r="DC100" s="310">
        <f t="shared" si="169"/>
        <v>0</v>
      </c>
      <c r="DD100" s="310">
        <f t="shared" si="169"/>
        <v>0</v>
      </c>
      <c r="DE100" s="310">
        <f t="shared" si="169"/>
        <v>0</v>
      </c>
      <c r="DF100" s="310">
        <f t="shared" si="169"/>
        <v>0</v>
      </c>
      <c r="DG100" s="310">
        <f t="shared" si="169"/>
        <v>0</v>
      </c>
      <c r="DH100" s="310">
        <f t="shared" si="169"/>
        <v>0</v>
      </c>
      <c r="DI100" s="310">
        <f t="shared" si="169"/>
        <v>0</v>
      </c>
      <c r="DJ100" s="310">
        <f t="shared" si="169"/>
        <v>0</v>
      </c>
      <c r="DK100" s="310">
        <f t="shared" si="169"/>
        <v>0</v>
      </c>
      <c r="DL100" s="310">
        <f t="shared" si="169"/>
        <v>0</v>
      </c>
      <c r="DM100" s="310">
        <f t="shared" si="169"/>
        <v>0</v>
      </c>
      <c r="DN100" s="310">
        <f t="shared" si="169"/>
        <v>0</v>
      </c>
      <c r="DO100" s="310">
        <f t="shared" si="169"/>
        <v>0</v>
      </c>
      <c r="DP100" s="310">
        <f t="shared" si="169"/>
        <v>0</v>
      </c>
      <c r="DQ100" s="310">
        <f t="shared" si="169"/>
        <v>0</v>
      </c>
      <c r="DR100" s="310">
        <f t="shared" si="169"/>
        <v>0</v>
      </c>
      <c r="DS100" s="310">
        <f t="shared" si="169"/>
        <v>0</v>
      </c>
      <c r="DT100" s="310">
        <f t="shared" si="169"/>
        <v>0</v>
      </c>
      <c r="DU100" s="310">
        <f t="shared" si="169"/>
        <v>0</v>
      </c>
      <c r="DV100" s="310">
        <f t="shared" ref="DV100:FA100" si="170">IFERROR(IF(DU88=$I88*12,0,IF(OR(DV$10&lt;=$K100,$L100="YES"),-DU64*$H100/12,MAX(-DU64,PMT($H100/12,$I100*12,DU64,0)))),0)</f>
        <v>0</v>
      </c>
      <c r="DW100" s="310">
        <f t="shared" si="170"/>
        <v>0</v>
      </c>
      <c r="DX100" s="310">
        <f t="shared" si="170"/>
        <v>0</v>
      </c>
      <c r="DY100" s="310">
        <f t="shared" si="170"/>
        <v>0</v>
      </c>
      <c r="DZ100" s="310">
        <f t="shared" si="170"/>
        <v>0</v>
      </c>
      <c r="EA100" s="310">
        <f t="shared" si="170"/>
        <v>0</v>
      </c>
      <c r="EB100" s="310">
        <f t="shared" si="170"/>
        <v>0</v>
      </c>
      <c r="EC100" s="310">
        <f t="shared" si="170"/>
        <v>0</v>
      </c>
      <c r="ED100" s="310">
        <f t="shared" si="170"/>
        <v>0</v>
      </c>
      <c r="EE100" s="310">
        <f t="shared" si="170"/>
        <v>0</v>
      </c>
      <c r="EF100" s="310">
        <f t="shared" si="170"/>
        <v>0</v>
      </c>
      <c r="EG100" s="310">
        <f t="shared" si="170"/>
        <v>0</v>
      </c>
      <c r="EH100" s="310">
        <f t="shared" si="170"/>
        <v>0</v>
      </c>
      <c r="EI100" s="310">
        <f t="shared" si="170"/>
        <v>0</v>
      </c>
      <c r="EJ100" s="310">
        <f t="shared" si="170"/>
        <v>0</v>
      </c>
      <c r="EK100" s="310">
        <f t="shared" si="170"/>
        <v>0</v>
      </c>
      <c r="EL100" s="310">
        <f t="shared" si="170"/>
        <v>0</v>
      </c>
      <c r="EM100" s="310">
        <f t="shared" si="170"/>
        <v>0</v>
      </c>
      <c r="EN100" s="310">
        <f t="shared" si="170"/>
        <v>0</v>
      </c>
      <c r="EO100" s="310">
        <f t="shared" si="170"/>
        <v>0</v>
      </c>
      <c r="EP100" s="310">
        <f t="shared" si="170"/>
        <v>0</v>
      </c>
      <c r="EQ100" s="310">
        <f t="shared" si="170"/>
        <v>0</v>
      </c>
      <c r="ER100" s="310">
        <f t="shared" si="170"/>
        <v>0</v>
      </c>
      <c r="ES100" s="310">
        <f t="shared" si="170"/>
        <v>0</v>
      </c>
      <c r="ET100" s="310">
        <f t="shared" si="170"/>
        <v>0</v>
      </c>
      <c r="EU100" s="310">
        <f t="shared" si="170"/>
        <v>0</v>
      </c>
      <c r="EV100" s="310">
        <f t="shared" si="170"/>
        <v>0</v>
      </c>
      <c r="EW100" s="310">
        <f t="shared" si="170"/>
        <v>0</v>
      </c>
      <c r="EX100" s="310">
        <f t="shared" si="170"/>
        <v>0</v>
      </c>
      <c r="EY100" s="310">
        <f t="shared" si="170"/>
        <v>0</v>
      </c>
      <c r="EZ100" s="310">
        <f t="shared" si="170"/>
        <v>0</v>
      </c>
      <c r="FA100" s="310">
        <f t="shared" si="170"/>
        <v>0</v>
      </c>
      <c r="FB100" s="310">
        <f t="shared" ref="FB100:GG100" si="171">IFERROR(IF(FA88=$I88*12,0,IF(OR(FB$10&lt;=$K100,$L100="YES"),-FA64*$H100/12,MAX(-FA64,PMT($H100/12,$I100*12,FA64,0)))),0)</f>
        <v>0</v>
      </c>
      <c r="FC100" s="310">
        <f t="shared" si="171"/>
        <v>0</v>
      </c>
      <c r="FD100" s="310">
        <f t="shared" si="171"/>
        <v>0</v>
      </c>
      <c r="FE100" s="310">
        <f t="shared" si="171"/>
        <v>0</v>
      </c>
      <c r="FF100" s="310">
        <f t="shared" si="171"/>
        <v>0</v>
      </c>
      <c r="FG100" s="310">
        <f t="shared" si="171"/>
        <v>0</v>
      </c>
      <c r="FH100" s="310">
        <f t="shared" si="171"/>
        <v>0</v>
      </c>
      <c r="FI100" s="310">
        <f t="shared" si="171"/>
        <v>0</v>
      </c>
      <c r="FJ100" s="310">
        <f t="shared" si="171"/>
        <v>0</v>
      </c>
      <c r="FK100" s="310">
        <f t="shared" si="171"/>
        <v>0</v>
      </c>
      <c r="FL100" s="310">
        <f t="shared" si="171"/>
        <v>0</v>
      </c>
      <c r="FM100" s="310">
        <f t="shared" si="171"/>
        <v>0</v>
      </c>
      <c r="FN100" s="310">
        <f t="shared" si="171"/>
        <v>0</v>
      </c>
      <c r="FO100" s="310">
        <f t="shared" si="171"/>
        <v>0</v>
      </c>
      <c r="FP100" s="310">
        <f t="shared" si="171"/>
        <v>0</v>
      </c>
      <c r="FQ100" s="310">
        <f t="shared" si="171"/>
        <v>0</v>
      </c>
      <c r="FR100" s="310">
        <f t="shared" si="171"/>
        <v>0</v>
      </c>
      <c r="FS100" s="310">
        <f t="shared" si="171"/>
        <v>0</v>
      </c>
      <c r="FT100" s="310">
        <f t="shared" si="171"/>
        <v>0</v>
      </c>
      <c r="FU100" s="310">
        <f t="shared" si="171"/>
        <v>0</v>
      </c>
      <c r="FV100" s="310">
        <f t="shared" si="171"/>
        <v>0</v>
      </c>
      <c r="FW100" s="310">
        <f t="shared" si="171"/>
        <v>0</v>
      </c>
      <c r="FX100" s="310">
        <f t="shared" si="171"/>
        <v>0</v>
      </c>
      <c r="FY100" s="310">
        <f t="shared" si="171"/>
        <v>0</v>
      </c>
      <c r="FZ100" s="310">
        <f t="shared" si="171"/>
        <v>0</v>
      </c>
      <c r="GA100" s="310">
        <f t="shared" si="171"/>
        <v>0</v>
      </c>
      <c r="GB100" s="310">
        <f t="shared" si="171"/>
        <v>0</v>
      </c>
      <c r="GC100" s="310">
        <f t="shared" si="171"/>
        <v>0</v>
      </c>
      <c r="GD100" s="310">
        <f t="shared" si="171"/>
        <v>0</v>
      </c>
      <c r="GE100" s="310">
        <f t="shared" si="171"/>
        <v>0</v>
      </c>
      <c r="GF100" s="310">
        <f t="shared" si="171"/>
        <v>0</v>
      </c>
      <c r="GG100" s="310">
        <f t="shared" si="171"/>
        <v>0</v>
      </c>
      <c r="GH100" s="310">
        <f t="shared" ref="GH100:HA100" si="172">IFERROR(IF(GG88=$I88*12,0,IF(OR(GH$10&lt;=$K100,$L100="YES"),-GG64*$H100/12,MAX(-GG64,PMT($H100/12,$I100*12,GG64,0)))),0)</f>
        <v>0</v>
      </c>
      <c r="GI100" s="310">
        <f t="shared" si="172"/>
        <v>0</v>
      </c>
      <c r="GJ100" s="310">
        <f t="shared" si="172"/>
        <v>0</v>
      </c>
      <c r="GK100" s="310">
        <f t="shared" si="172"/>
        <v>0</v>
      </c>
      <c r="GL100" s="310">
        <f t="shared" si="172"/>
        <v>0</v>
      </c>
      <c r="GM100" s="310">
        <f t="shared" si="172"/>
        <v>0</v>
      </c>
      <c r="GN100" s="310">
        <f t="shared" si="172"/>
        <v>0</v>
      </c>
      <c r="GO100" s="310">
        <f t="shared" si="172"/>
        <v>0</v>
      </c>
      <c r="GP100" s="310">
        <f t="shared" si="172"/>
        <v>0</v>
      </c>
      <c r="GQ100" s="310">
        <f t="shared" si="172"/>
        <v>0</v>
      </c>
      <c r="GR100" s="310">
        <f t="shared" si="172"/>
        <v>0</v>
      </c>
      <c r="GS100" s="310">
        <f t="shared" si="172"/>
        <v>0</v>
      </c>
      <c r="GT100" s="310">
        <f t="shared" si="172"/>
        <v>0</v>
      </c>
      <c r="GU100" s="310">
        <f t="shared" si="172"/>
        <v>0</v>
      </c>
      <c r="GV100" s="310">
        <f t="shared" si="172"/>
        <v>0</v>
      </c>
      <c r="GW100" s="310">
        <f t="shared" si="172"/>
        <v>0</v>
      </c>
      <c r="GX100" s="310">
        <f t="shared" si="172"/>
        <v>0</v>
      </c>
      <c r="GY100" s="310">
        <f t="shared" si="172"/>
        <v>0</v>
      </c>
      <c r="GZ100" s="310">
        <f t="shared" si="172"/>
        <v>0</v>
      </c>
      <c r="HA100" s="310">
        <f t="shared" si="172"/>
        <v>0</v>
      </c>
    </row>
    <row r="101" spans="3:209" x14ac:dyDescent="0.2">
      <c r="C101" s="262">
        <f t="shared" si="148"/>
        <v>7</v>
      </c>
      <c r="D101" s="21"/>
      <c r="F101" s="307">
        <f t="shared" si="132"/>
        <v>0</v>
      </c>
      <c r="G101" s="307"/>
      <c r="H101" s="291" t="str">
        <f t="shared" si="133"/>
        <v/>
      </c>
      <c r="I101" s="294">
        <f t="shared" si="133"/>
        <v>0</v>
      </c>
      <c r="J101" s="665" t="str">
        <f t="shared" si="133"/>
        <v/>
      </c>
      <c r="K101" s="294" t="str">
        <f t="shared" si="141"/>
        <v/>
      </c>
      <c r="L101" s="275">
        <f t="shared" si="133"/>
        <v>0</v>
      </c>
      <c r="N101" s="240">
        <f t="shared" si="134"/>
        <v>0</v>
      </c>
      <c r="O101" s="240">
        <f t="shared" si="134"/>
        <v>0</v>
      </c>
      <c r="P101" s="240">
        <f t="shared" si="134"/>
        <v>0</v>
      </c>
      <c r="Q101" s="240">
        <f t="shared" si="134"/>
        <v>0</v>
      </c>
      <c r="R101" s="240">
        <f t="shared" si="134"/>
        <v>0</v>
      </c>
      <c r="S101" s="240">
        <f t="shared" si="134"/>
        <v>0</v>
      </c>
      <c r="T101" s="240">
        <f t="shared" si="134"/>
        <v>0</v>
      </c>
      <c r="U101" s="240">
        <f t="shared" si="134"/>
        <v>0</v>
      </c>
      <c r="V101" s="240">
        <f t="shared" si="134"/>
        <v>0</v>
      </c>
      <c r="W101" s="240">
        <f t="shared" si="134"/>
        <v>0</v>
      </c>
      <c r="X101" s="240">
        <f t="shared" si="134"/>
        <v>0</v>
      </c>
      <c r="Y101" s="240">
        <f t="shared" si="134"/>
        <v>0</v>
      </c>
      <c r="Z101" s="240">
        <f t="shared" si="134"/>
        <v>0</v>
      </c>
      <c r="AA101" s="240">
        <f t="shared" si="134"/>
        <v>0</v>
      </c>
      <c r="AB101" s="240">
        <f t="shared" si="134"/>
        <v>0</v>
      </c>
      <c r="AD101" s="310">
        <f t="shared" ref="AD101:BI101" si="173">IFERROR(IF(AC89=$I89*12,0,IF(OR(AD$10&lt;=$K101,$L101="YES"),-AC65*$H101/12,MAX(-AC65,PMT($H101/12,$I101*12,AC65,0)))),0)</f>
        <v>0</v>
      </c>
      <c r="AE101" s="310">
        <f t="shared" si="173"/>
        <v>0</v>
      </c>
      <c r="AF101" s="310">
        <f t="shared" si="173"/>
        <v>0</v>
      </c>
      <c r="AG101" s="310">
        <f t="shared" si="173"/>
        <v>0</v>
      </c>
      <c r="AH101" s="310">
        <f t="shared" si="173"/>
        <v>0</v>
      </c>
      <c r="AI101" s="310">
        <f t="shared" si="173"/>
        <v>0</v>
      </c>
      <c r="AJ101" s="310">
        <f t="shared" si="173"/>
        <v>0</v>
      </c>
      <c r="AK101" s="310">
        <f t="shared" si="173"/>
        <v>0</v>
      </c>
      <c r="AL101" s="310">
        <f t="shared" si="173"/>
        <v>0</v>
      </c>
      <c r="AM101" s="310">
        <f t="shared" si="173"/>
        <v>0</v>
      </c>
      <c r="AN101" s="310">
        <f t="shared" si="173"/>
        <v>0</v>
      </c>
      <c r="AO101" s="310">
        <f t="shared" si="173"/>
        <v>0</v>
      </c>
      <c r="AP101" s="310">
        <f t="shared" si="173"/>
        <v>0</v>
      </c>
      <c r="AQ101" s="310">
        <f t="shared" si="173"/>
        <v>0</v>
      </c>
      <c r="AR101" s="310">
        <f t="shared" si="173"/>
        <v>0</v>
      </c>
      <c r="AS101" s="310">
        <f t="shared" si="173"/>
        <v>0</v>
      </c>
      <c r="AT101" s="310">
        <f t="shared" si="173"/>
        <v>0</v>
      </c>
      <c r="AU101" s="310">
        <f t="shared" si="173"/>
        <v>0</v>
      </c>
      <c r="AV101" s="310">
        <f t="shared" si="173"/>
        <v>0</v>
      </c>
      <c r="AW101" s="310">
        <f t="shared" si="173"/>
        <v>0</v>
      </c>
      <c r="AX101" s="310">
        <f t="shared" si="173"/>
        <v>0</v>
      </c>
      <c r="AY101" s="310">
        <f t="shared" si="173"/>
        <v>0</v>
      </c>
      <c r="AZ101" s="310">
        <f t="shared" si="173"/>
        <v>0</v>
      </c>
      <c r="BA101" s="310">
        <f t="shared" si="173"/>
        <v>0</v>
      </c>
      <c r="BB101" s="310">
        <f t="shared" si="173"/>
        <v>0</v>
      </c>
      <c r="BC101" s="310">
        <f t="shared" si="173"/>
        <v>0</v>
      </c>
      <c r="BD101" s="310">
        <f t="shared" si="173"/>
        <v>0</v>
      </c>
      <c r="BE101" s="310">
        <f t="shared" si="173"/>
        <v>0</v>
      </c>
      <c r="BF101" s="310">
        <f t="shared" si="173"/>
        <v>0</v>
      </c>
      <c r="BG101" s="310">
        <f t="shared" si="173"/>
        <v>0</v>
      </c>
      <c r="BH101" s="310">
        <f t="shared" si="173"/>
        <v>0</v>
      </c>
      <c r="BI101" s="310">
        <f t="shared" si="173"/>
        <v>0</v>
      </c>
      <c r="BJ101" s="310">
        <f t="shared" ref="BJ101:CO101" si="174">IFERROR(IF(BI89=$I89*12,0,IF(OR(BJ$10&lt;=$K101,$L101="YES"),-BI65*$H101/12,MAX(-BI65,PMT($H101/12,$I101*12,BI65,0)))),0)</f>
        <v>0</v>
      </c>
      <c r="BK101" s="310">
        <f t="shared" si="174"/>
        <v>0</v>
      </c>
      <c r="BL101" s="310">
        <f t="shared" si="174"/>
        <v>0</v>
      </c>
      <c r="BM101" s="310">
        <f t="shared" si="174"/>
        <v>0</v>
      </c>
      <c r="BN101" s="310">
        <f t="shared" si="174"/>
        <v>0</v>
      </c>
      <c r="BO101" s="310">
        <f t="shared" si="174"/>
        <v>0</v>
      </c>
      <c r="BP101" s="310">
        <f t="shared" si="174"/>
        <v>0</v>
      </c>
      <c r="BQ101" s="310">
        <f t="shared" si="174"/>
        <v>0</v>
      </c>
      <c r="BR101" s="310">
        <f t="shared" si="174"/>
        <v>0</v>
      </c>
      <c r="BS101" s="310">
        <f t="shared" si="174"/>
        <v>0</v>
      </c>
      <c r="BT101" s="310">
        <f t="shared" si="174"/>
        <v>0</v>
      </c>
      <c r="BU101" s="310">
        <f t="shared" si="174"/>
        <v>0</v>
      </c>
      <c r="BV101" s="310">
        <f t="shared" si="174"/>
        <v>0</v>
      </c>
      <c r="BW101" s="310">
        <f t="shared" si="174"/>
        <v>0</v>
      </c>
      <c r="BX101" s="310">
        <f t="shared" si="174"/>
        <v>0</v>
      </c>
      <c r="BY101" s="310">
        <f t="shared" si="174"/>
        <v>0</v>
      </c>
      <c r="BZ101" s="310">
        <f t="shared" si="174"/>
        <v>0</v>
      </c>
      <c r="CA101" s="310">
        <f t="shared" si="174"/>
        <v>0</v>
      </c>
      <c r="CB101" s="310">
        <f t="shared" si="174"/>
        <v>0</v>
      </c>
      <c r="CC101" s="310">
        <f t="shared" si="174"/>
        <v>0</v>
      </c>
      <c r="CD101" s="310">
        <f t="shared" si="174"/>
        <v>0</v>
      </c>
      <c r="CE101" s="310">
        <f t="shared" si="174"/>
        <v>0</v>
      </c>
      <c r="CF101" s="310">
        <f t="shared" si="174"/>
        <v>0</v>
      </c>
      <c r="CG101" s="310">
        <f t="shared" si="174"/>
        <v>0</v>
      </c>
      <c r="CH101" s="310">
        <f t="shared" si="174"/>
        <v>0</v>
      </c>
      <c r="CI101" s="310">
        <f t="shared" si="174"/>
        <v>0</v>
      </c>
      <c r="CJ101" s="310">
        <f t="shared" si="174"/>
        <v>0</v>
      </c>
      <c r="CK101" s="310">
        <f t="shared" si="174"/>
        <v>0</v>
      </c>
      <c r="CL101" s="310">
        <f t="shared" si="174"/>
        <v>0</v>
      </c>
      <c r="CM101" s="310">
        <f t="shared" si="174"/>
        <v>0</v>
      </c>
      <c r="CN101" s="310">
        <f t="shared" si="174"/>
        <v>0</v>
      </c>
      <c r="CO101" s="310">
        <f t="shared" si="174"/>
        <v>0</v>
      </c>
      <c r="CP101" s="310">
        <f t="shared" ref="CP101:DU101" si="175">IFERROR(IF(CO89=$I89*12,0,IF(OR(CP$10&lt;=$K101,$L101="YES"),-CO65*$H101/12,MAX(-CO65,PMT($H101/12,$I101*12,CO65,0)))),0)</f>
        <v>0</v>
      </c>
      <c r="CQ101" s="310">
        <f t="shared" si="175"/>
        <v>0</v>
      </c>
      <c r="CR101" s="310">
        <f t="shared" si="175"/>
        <v>0</v>
      </c>
      <c r="CS101" s="310">
        <f t="shared" si="175"/>
        <v>0</v>
      </c>
      <c r="CT101" s="310">
        <f t="shared" si="175"/>
        <v>0</v>
      </c>
      <c r="CU101" s="310">
        <f t="shared" si="175"/>
        <v>0</v>
      </c>
      <c r="CV101" s="310">
        <f t="shared" si="175"/>
        <v>0</v>
      </c>
      <c r="CW101" s="310">
        <f t="shared" si="175"/>
        <v>0</v>
      </c>
      <c r="CX101" s="310">
        <f t="shared" si="175"/>
        <v>0</v>
      </c>
      <c r="CY101" s="310">
        <f t="shared" si="175"/>
        <v>0</v>
      </c>
      <c r="CZ101" s="310">
        <f t="shared" si="175"/>
        <v>0</v>
      </c>
      <c r="DA101" s="310">
        <f t="shared" si="175"/>
        <v>0</v>
      </c>
      <c r="DB101" s="310">
        <f t="shared" si="175"/>
        <v>0</v>
      </c>
      <c r="DC101" s="310">
        <f t="shared" si="175"/>
        <v>0</v>
      </c>
      <c r="DD101" s="310">
        <f t="shared" si="175"/>
        <v>0</v>
      </c>
      <c r="DE101" s="310">
        <f t="shared" si="175"/>
        <v>0</v>
      </c>
      <c r="DF101" s="310">
        <f t="shared" si="175"/>
        <v>0</v>
      </c>
      <c r="DG101" s="310">
        <f t="shared" si="175"/>
        <v>0</v>
      </c>
      <c r="DH101" s="310">
        <f t="shared" si="175"/>
        <v>0</v>
      </c>
      <c r="DI101" s="310">
        <f t="shared" si="175"/>
        <v>0</v>
      </c>
      <c r="DJ101" s="310">
        <f t="shared" si="175"/>
        <v>0</v>
      </c>
      <c r="DK101" s="310">
        <f t="shared" si="175"/>
        <v>0</v>
      </c>
      <c r="DL101" s="310">
        <f t="shared" si="175"/>
        <v>0</v>
      </c>
      <c r="DM101" s="310">
        <f t="shared" si="175"/>
        <v>0</v>
      </c>
      <c r="DN101" s="310">
        <f t="shared" si="175"/>
        <v>0</v>
      </c>
      <c r="DO101" s="310">
        <f t="shared" si="175"/>
        <v>0</v>
      </c>
      <c r="DP101" s="310">
        <f t="shared" si="175"/>
        <v>0</v>
      </c>
      <c r="DQ101" s="310">
        <f t="shared" si="175"/>
        <v>0</v>
      </c>
      <c r="DR101" s="310">
        <f t="shared" si="175"/>
        <v>0</v>
      </c>
      <c r="DS101" s="310">
        <f t="shared" si="175"/>
        <v>0</v>
      </c>
      <c r="DT101" s="310">
        <f t="shared" si="175"/>
        <v>0</v>
      </c>
      <c r="DU101" s="310">
        <f t="shared" si="175"/>
        <v>0</v>
      </c>
      <c r="DV101" s="310">
        <f t="shared" ref="DV101:FA101" si="176">IFERROR(IF(DU89=$I89*12,0,IF(OR(DV$10&lt;=$K101,$L101="YES"),-DU65*$H101/12,MAX(-DU65,PMT($H101/12,$I101*12,DU65,0)))),0)</f>
        <v>0</v>
      </c>
      <c r="DW101" s="310">
        <f t="shared" si="176"/>
        <v>0</v>
      </c>
      <c r="DX101" s="310">
        <f t="shared" si="176"/>
        <v>0</v>
      </c>
      <c r="DY101" s="310">
        <f t="shared" si="176"/>
        <v>0</v>
      </c>
      <c r="DZ101" s="310">
        <f t="shared" si="176"/>
        <v>0</v>
      </c>
      <c r="EA101" s="310">
        <f t="shared" si="176"/>
        <v>0</v>
      </c>
      <c r="EB101" s="310">
        <f t="shared" si="176"/>
        <v>0</v>
      </c>
      <c r="EC101" s="310">
        <f t="shared" si="176"/>
        <v>0</v>
      </c>
      <c r="ED101" s="310">
        <f t="shared" si="176"/>
        <v>0</v>
      </c>
      <c r="EE101" s="310">
        <f t="shared" si="176"/>
        <v>0</v>
      </c>
      <c r="EF101" s="310">
        <f t="shared" si="176"/>
        <v>0</v>
      </c>
      <c r="EG101" s="310">
        <f t="shared" si="176"/>
        <v>0</v>
      </c>
      <c r="EH101" s="310">
        <f t="shared" si="176"/>
        <v>0</v>
      </c>
      <c r="EI101" s="310">
        <f t="shared" si="176"/>
        <v>0</v>
      </c>
      <c r="EJ101" s="310">
        <f t="shared" si="176"/>
        <v>0</v>
      </c>
      <c r="EK101" s="310">
        <f t="shared" si="176"/>
        <v>0</v>
      </c>
      <c r="EL101" s="310">
        <f t="shared" si="176"/>
        <v>0</v>
      </c>
      <c r="EM101" s="310">
        <f t="shared" si="176"/>
        <v>0</v>
      </c>
      <c r="EN101" s="310">
        <f t="shared" si="176"/>
        <v>0</v>
      </c>
      <c r="EO101" s="310">
        <f t="shared" si="176"/>
        <v>0</v>
      </c>
      <c r="EP101" s="310">
        <f t="shared" si="176"/>
        <v>0</v>
      </c>
      <c r="EQ101" s="310">
        <f t="shared" si="176"/>
        <v>0</v>
      </c>
      <c r="ER101" s="310">
        <f t="shared" si="176"/>
        <v>0</v>
      </c>
      <c r="ES101" s="310">
        <f t="shared" si="176"/>
        <v>0</v>
      </c>
      <c r="ET101" s="310">
        <f t="shared" si="176"/>
        <v>0</v>
      </c>
      <c r="EU101" s="310">
        <f t="shared" si="176"/>
        <v>0</v>
      </c>
      <c r="EV101" s="310">
        <f t="shared" si="176"/>
        <v>0</v>
      </c>
      <c r="EW101" s="310">
        <f t="shared" si="176"/>
        <v>0</v>
      </c>
      <c r="EX101" s="310">
        <f t="shared" si="176"/>
        <v>0</v>
      </c>
      <c r="EY101" s="310">
        <f t="shared" si="176"/>
        <v>0</v>
      </c>
      <c r="EZ101" s="310">
        <f t="shared" si="176"/>
        <v>0</v>
      </c>
      <c r="FA101" s="310">
        <f t="shared" si="176"/>
        <v>0</v>
      </c>
      <c r="FB101" s="310">
        <f t="shared" ref="FB101:GG101" si="177">IFERROR(IF(FA89=$I89*12,0,IF(OR(FB$10&lt;=$K101,$L101="YES"),-FA65*$H101/12,MAX(-FA65,PMT($H101/12,$I101*12,FA65,0)))),0)</f>
        <v>0</v>
      </c>
      <c r="FC101" s="310">
        <f t="shared" si="177"/>
        <v>0</v>
      </c>
      <c r="FD101" s="310">
        <f t="shared" si="177"/>
        <v>0</v>
      </c>
      <c r="FE101" s="310">
        <f t="shared" si="177"/>
        <v>0</v>
      </c>
      <c r="FF101" s="310">
        <f t="shared" si="177"/>
        <v>0</v>
      </c>
      <c r="FG101" s="310">
        <f t="shared" si="177"/>
        <v>0</v>
      </c>
      <c r="FH101" s="310">
        <f t="shared" si="177"/>
        <v>0</v>
      </c>
      <c r="FI101" s="310">
        <f t="shared" si="177"/>
        <v>0</v>
      </c>
      <c r="FJ101" s="310">
        <f t="shared" si="177"/>
        <v>0</v>
      </c>
      <c r="FK101" s="310">
        <f t="shared" si="177"/>
        <v>0</v>
      </c>
      <c r="FL101" s="310">
        <f t="shared" si="177"/>
        <v>0</v>
      </c>
      <c r="FM101" s="310">
        <f t="shared" si="177"/>
        <v>0</v>
      </c>
      <c r="FN101" s="310">
        <f t="shared" si="177"/>
        <v>0</v>
      </c>
      <c r="FO101" s="310">
        <f t="shared" si="177"/>
        <v>0</v>
      </c>
      <c r="FP101" s="310">
        <f t="shared" si="177"/>
        <v>0</v>
      </c>
      <c r="FQ101" s="310">
        <f t="shared" si="177"/>
        <v>0</v>
      </c>
      <c r="FR101" s="310">
        <f t="shared" si="177"/>
        <v>0</v>
      </c>
      <c r="FS101" s="310">
        <f t="shared" si="177"/>
        <v>0</v>
      </c>
      <c r="FT101" s="310">
        <f t="shared" si="177"/>
        <v>0</v>
      </c>
      <c r="FU101" s="310">
        <f t="shared" si="177"/>
        <v>0</v>
      </c>
      <c r="FV101" s="310">
        <f t="shared" si="177"/>
        <v>0</v>
      </c>
      <c r="FW101" s="310">
        <f t="shared" si="177"/>
        <v>0</v>
      </c>
      <c r="FX101" s="310">
        <f t="shared" si="177"/>
        <v>0</v>
      </c>
      <c r="FY101" s="310">
        <f t="shared" si="177"/>
        <v>0</v>
      </c>
      <c r="FZ101" s="310">
        <f t="shared" si="177"/>
        <v>0</v>
      </c>
      <c r="GA101" s="310">
        <f t="shared" si="177"/>
        <v>0</v>
      </c>
      <c r="GB101" s="310">
        <f t="shared" si="177"/>
        <v>0</v>
      </c>
      <c r="GC101" s="310">
        <f t="shared" si="177"/>
        <v>0</v>
      </c>
      <c r="GD101" s="310">
        <f t="shared" si="177"/>
        <v>0</v>
      </c>
      <c r="GE101" s="310">
        <f t="shared" si="177"/>
        <v>0</v>
      </c>
      <c r="GF101" s="310">
        <f t="shared" si="177"/>
        <v>0</v>
      </c>
      <c r="GG101" s="310">
        <f t="shared" si="177"/>
        <v>0</v>
      </c>
      <c r="GH101" s="310">
        <f t="shared" ref="GH101:HA101" si="178">IFERROR(IF(GG89=$I89*12,0,IF(OR(GH$10&lt;=$K101,$L101="YES"),-GG65*$H101/12,MAX(-GG65,PMT($H101/12,$I101*12,GG65,0)))),0)</f>
        <v>0</v>
      </c>
      <c r="GI101" s="310">
        <f t="shared" si="178"/>
        <v>0</v>
      </c>
      <c r="GJ101" s="310">
        <f t="shared" si="178"/>
        <v>0</v>
      </c>
      <c r="GK101" s="310">
        <f t="shared" si="178"/>
        <v>0</v>
      </c>
      <c r="GL101" s="310">
        <f t="shared" si="178"/>
        <v>0</v>
      </c>
      <c r="GM101" s="310">
        <f t="shared" si="178"/>
        <v>0</v>
      </c>
      <c r="GN101" s="310">
        <f t="shared" si="178"/>
        <v>0</v>
      </c>
      <c r="GO101" s="310">
        <f t="shared" si="178"/>
        <v>0</v>
      </c>
      <c r="GP101" s="310">
        <f t="shared" si="178"/>
        <v>0</v>
      </c>
      <c r="GQ101" s="310">
        <f t="shared" si="178"/>
        <v>0</v>
      </c>
      <c r="GR101" s="310">
        <f t="shared" si="178"/>
        <v>0</v>
      </c>
      <c r="GS101" s="310">
        <f t="shared" si="178"/>
        <v>0</v>
      </c>
      <c r="GT101" s="310">
        <f t="shared" si="178"/>
        <v>0</v>
      </c>
      <c r="GU101" s="310">
        <f t="shared" si="178"/>
        <v>0</v>
      </c>
      <c r="GV101" s="310">
        <f t="shared" si="178"/>
        <v>0</v>
      </c>
      <c r="GW101" s="310">
        <f t="shared" si="178"/>
        <v>0</v>
      </c>
      <c r="GX101" s="310">
        <f t="shared" si="178"/>
        <v>0</v>
      </c>
      <c r="GY101" s="310">
        <f t="shared" si="178"/>
        <v>0</v>
      </c>
      <c r="GZ101" s="310">
        <f t="shared" si="178"/>
        <v>0</v>
      </c>
      <c r="HA101" s="310">
        <f t="shared" si="178"/>
        <v>0</v>
      </c>
    </row>
    <row r="102" spans="3:209" x14ac:dyDescent="0.2">
      <c r="C102" s="262">
        <f t="shared" si="148"/>
        <v>8</v>
      </c>
      <c r="D102" s="21"/>
      <c r="F102" s="307">
        <f t="shared" si="132"/>
        <v>0</v>
      </c>
      <c r="G102" s="307"/>
      <c r="H102" s="291" t="str">
        <f t="shared" si="133"/>
        <v/>
      </c>
      <c r="I102" s="294">
        <f t="shared" si="133"/>
        <v>0</v>
      </c>
      <c r="J102" s="665" t="str">
        <f t="shared" si="133"/>
        <v/>
      </c>
      <c r="K102" s="294" t="str">
        <f t="shared" si="141"/>
        <v/>
      </c>
      <c r="L102" s="275">
        <f t="shared" si="133"/>
        <v>0</v>
      </c>
      <c r="N102" s="240">
        <f t="shared" si="134"/>
        <v>0</v>
      </c>
      <c r="O102" s="240">
        <f t="shared" si="134"/>
        <v>0</v>
      </c>
      <c r="P102" s="240">
        <f t="shared" si="134"/>
        <v>0</v>
      </c>
      <c r="Q102" s="240">
        <f t="shared" si="134"/>
        <v>0</v>
      </c>
      <c r="R102" s="240">
        <f t="shared" si="134"/>
        <v>0</v>
      </c>
      <c r="S102" s="240">
        <f t="shared" si="134"/>
        <v>0</v>
      </c>
      <c r="T102" s="240">
        <f t="shared" si="134"/>
        <v>0</v>
      </c>
      <c r="U102" s="240">
        <f t="shared" si="134"/>
        <v>0</v>
      </c>
      <c r="V102" s="240">
        <f t="shared" si="134"/>
        <v>0</v>
      </c>
      <c r="W102" s="240">
        <f t="shared" si="134"/>
        <v>0</v>
      </c>
      <c r="X102" s="240">
        <f t="shared" si="134"/>
        <v>0</v>
      </c>
      <c r="Y102" s="240">
        <f t="shared" si="134"/>
        <v>0</v>
      </c>
      <c r="Z102" s="240">
        <f t="shared" si="134"/>
        <v>0</v>
      </c>
      <c r="AA102" s="240">
        <f t="shared" si="134"/>
        <v>0</v>
      </c>
      <c r="AB102" s="240">
        <f t="shared" si="134"/>
        <v>0</v>
      </c>
      <c r="AD102" s="310">
        <f t="shared" ref="AD102:BI102" si="179">IFERROR(IF(AC90=$I90*12,0,IF(OR(AD$10&lt;=$K102,$L102="YES"),-AC66*$H102/12,MAX(-AC66,PMT($H102/12,$I102*12,AC66,0)))),0)</f>
        <v>0</v>
      </c>
      <c r="AE102" s="310">
        <f t="shared" si="179"/>
        <v>0</v>
      </c>
      <c r="AF102" s="310">
        <f t="shared" si="179"/>
        <v>0</v>
      </c>
      <c r="AG102" s="310">
        <f t="shared" si="179"/>
        <v>0</v>
      </c>
      <c r="AH102" s="310">
        <f t="shared" si="179"/>
        <v>0</v>
      </c>
      <c r="AI102" s="310">
        <f t="shared" si="179"/>
        <v>0</v>
      </c>
      <c r="AJ102" s="310">
        <f t="shared" si="179"/>
        <v>0</v>
      </c>
      <c r="AK102" s="310">
        <f t="shared" si="179"/>
        <v>0</v>
      </c>
      <c r="AL102" s="310">
        <f t="shared" si="179"/>
        <v>0</v>
      </c>
      <c r="AM102" s="310">
        <f t="shared" si="179"/>
        <v>0</v>
      </c>
      <c r="AN102" s="310">
        <f t="shared" si="179"/>
        <v>0</v>
      </c>
      <c r="AO102" s="310">
        <f t="shared" si="179"/>
        <v>0</v>
      </c>
      <c r="AP102" s="310">
        <f t="shared" si="179"/>
        <v>0</v>
      </c>
      <c r="AQ102" s="310">
        <f t="shared" si="179"/>
        <v>0</v>
      </c>
      <c r="AR102" s="310">
        <f t="shared" si="179"/>
        <v>0</v>
      </c>
      <c r="AS102" s="310">
        <f t="shared" si="179"/>
        <v>0</v>
      </c>
      <c r="AT102" s="310">
        <f t="shared" si="179"/>
        <v>0</v>
      </c>
      <c r="AU102" s="310">
        <f t="shared" si="179"/>
        <v>0</v>
      </c>
      <c r="AV102" s="310">
        <f t="shared" si="179"/>
        <v>0</v>
      </c>
      <c r="AW102" s="310">
        <f t="shared" si="179"/>
        <v>0</v>
      </c>
      <c r="AX102" s="310">
        <f t="shared" si="179"/>
        <v>0</v>
      </c>
      <c r="AY102" s="310">
        <f t="shared" si="179"/>
        <v>0</v>
      </c>
      <c r="AZ102" s="310">
        <f t="shared" si="179"/>
        <v>0</v>
      </c>
      <c r="BA102" s="310">
        <f t="shared" si="179"/>
        <v>0</v>
      </c>
      <c r="BB102" s="310">
        <f t="shared" si="179"/>
        <v>0</v>
      </c>
      <c r="BC102" s="310">
        <f t="shared" si="179"/>
        <v>0</v>
      </c>
      <c r="BD102" s="310">
        <f t="shared" si="179"/>
        <v>0</v>
      </c>
      <c r="BE102" s="310">
        <f t="shared" si="179"/>
        <v>0</v>
      </c>
      <c r="BF102" s="310">
        <f t="shared" si="179"/>
        <v>0</v>
      </c>
      <c r="BG102" s="310">
        <f t="shared" si="179"/>
        <v>0</v>
      </c>
      <c r="BH102" s="310">
        <f t="shared" si="179"/>
        <v>0</v>
      </c>
      <c r="BI102" s="310">
        <f t="shared" si="179"/>
        <v>0</v>
      </c>
      <c r="BJ102" s="310">
        <f t="shared" ref="BJ102:CO102" si="180">IFERROR(IF(BI90=$I90*12,0,IF(OR(BJ$10&lt;=$K102,$L102="YES"),-BI66*$H102/12,MAX(-BI66,PMT($H102/12,$I102*12,BI66,0)))),0)</f>
        <v>0</v>
      </c>
      <c r="BK102" s="310">
        <f t="shared" si="180"/>
        <v>0</v>
      </c>
      <c r="BL102" s="310">
        <f t="shared" si="180"/>
        <v>0</v>
      </c>
      <c r="BM102" s="310">
        <f t="shared" si="180"/>
        <v>0</v>
      </c>
      <c r="BN102" s="310">
        <f t="shared" si="180"/>
        <v>0</v>
      </c>
      <c r="BO102" s="310">
        <f t="shared" si="180"/>
        <v>0</v>
      </c>
      <c r="BP102" s="310">
        <f t="shared" si="180"/>
        <v>0</v>
      </c>
      <c r="BQ102" s="310">
        <f t="shared" si="180"/>
        <v>0</v>
      </c>
      <c r="BR102" s="310">
        <f t="shared" si="180"/>
        <v>0</v>
      </c>
      <c r="BS102" s="310">
        <f t="shared" si="180"/>
        <v>0</v>
      </c>
      <c r="BT102" s="310">
        <f t="shared" si="180"/>
        <v>0</v>
      </c>
      <c r="BU102" s="310">
        <f t="shared" si="180"/>
        <v>0</v>
      </c>
      <c r="BV102" s="310">
        <f t="shared" si="180"/>
        <v>0</v>
      </c>
      <c r="BW102" s="310">
        <f t="shared" si="180"/>
        <v>0</v>
      </c>
      <c r="BX102" s="310">
        <f t="shared" si="180"/>
        <v>0</v>
      </c>
      <c r="BY102" s="310">
        <f t="shared" si="180"/>
        <v>0</v>
      </c>
      <c r="BZ102" s="310">
        <f t="shared" si="180"/>
        <v>0</v>
      </c>
      <c r="CA102" s="310">
        <f t="shared" si="180"/>
        <v>0</v>
      </c>
      <c r="CB102" s="310">
        <f t="shared" si="180"/>
        <v>0</v>
      </c>
      <c r="CC102" s="310">
        <f t="shared" si="180"/>
        <v>0</v>
      </c>
      <c r="CD102" s="310">
        <f t="shared" si="180"/>
        <v>0</v>
      </c>
      <c r="CE102" s="310">
        <f t="shared" si="180"/>
        <v>0</v>
      </c>
      <c r="CF102" s="310">
        <f t="shared" si="180"/>
        <v>0</v>
      </c>
      <c r="CG102" s="310">
        <f t="shared" si="180"/>
        <v>0</v>
      </c>
      <c r="CH102" s="310">
        <f t="shared" si="180"/>
        <v>0</v>
      </c>
      <c r="CI102" s="310">
        <f t="shared" si="180"/>
        <v>0</v>
      </c>
      <c r="CJ102" s="310">
        <f t="shared" si="180"/>
        <v>0</v>
      </c>
      <c r="CK102" s="310">
        <f t="shared" si="180"/>
        <v>0</v>
      </c>
      <c r="CL102" s="310">
        <f t="shared" si="180"/>
        <v>0</v>
      </c>
      <c r="CM102" s="310">
        <f t="shared" si="180"/>
        <v>0</v>
      </c>
      <c r="CN102" s="310">
        <f t="shared" si="180"/>
        <v>0</v>
      </c>
      <c r="CO102" s="310">
        <f t="shared" si="180"/>
        <v>0</v>
      </c>
      <c r="CP102" s="310">
        <f t="shared" ref="CP102:DU102" si="181">IFERROR(IF(CO90=$I90*12,0,IF(OR(CP$10&lt;=$K102,$L102="YES"),-CO66*$H102/12,MAX(-CO66,PMT($H102/12,$I102*12,CO66,0)))),0)</f>
        <v>0</v>
      </c>
      <c r="CQ102" s="310">
        <f t="shared" si="181"/>
        <v>0</v>
      </c>
      <c r="CR102" s="310">
        <f t="shared" si="181"/>
        <v>0</v>
      </c>
      <c r="CS102" s="310">
        <f t="shared" si="181"/>
        <v>0</v>
      </c>
      <c r="CT102" s="310">
        <f t="shared" si="181"/>
        <v>0</v>
      </c>
      <c r="CU102" s="310">
        <f t="shared" si="181"/>
        <v>0</v>
      </c>
      <c r="CV102" s="310">
        <f t="shared" si="181"/>
        <v>0</v>
      </c>
      <c r="CW102" s="310">
        <f t="shared" si="181"/>
        <v>0</v>
      </c>
      <c r="CX102" s="310">
        <f t="shared" si="181"/>
        <v>0</v>
      </c>
      <c r="CY102" s="310">
        <f t="shared" si="181"/>
        <v>0</v>
      </c>
      <c r="CZ102" s="310">
        <f t="shared" si="181"/>
        <v>0</v>
      </c>
      <c r="DA102" s="310">
        <f t="shared" si="181"/>
        <v>0</v>
      </c>
      <c r="DB102" s="310">
        <f t="shared" si="181"/>
        <v>0</v>
      </c>
      <c r="DC102" s="310">
        <f t="shared" si="181"/>
        <v>0</v>
      </c>
      <c r="DD102" s="310">
        <f t="shared" si="181"/>
        <v>0</v>
      </c>
      <c r="DE102" s="310">
        <f t="shared" si="181"/>
        <v>0</v>
      </c>
      <c r="DF102" s="310">
        <f t="shared" si="181"/>
        <v>0</v>
      </c>
      <c r="DG102" s="310">
        <f t="shared" si="181"/>
        <v>0</v>
      </c>
      <c r="DH102" s="310">
        <f t="shared" si="181"/>
        <v>0</v>
      </c>
      <c r="DI102" s="310">
        <f t="shared" si="181"/>
        <v>0</v>
      </c>
      <c r="DJ102" s="310">
        <f t="shared" si="181"/>
        <v>0</v>
      </c>
      <c r="DK102" s="310">
        <f t="shared" si="181"/>
        <v>0</v>
      </c>
      <c r="DL102" s="310">
        <f t="shared" si="181"/>
        <v>0</v>
      </c>
      <c r="DM102" s="310">
        <f t="shared" si="181"/>
        <v>0</v>
      </c>
      <c r="DN102" s="310">
        <f t="shared" si="181"/>
        <v>0</v>
      </c>
      <c r="DO102" s="310">
        <f t="shared" si="181"/>
        <v>0</v>
      </c>
      <c r="DP102" s="310">
        <f t="shared" si="181"/>
        <v>0</v>
      </c>
      <c r="DQ102" s="310">
        <f t="shared" si="181"/>
        <v>0</v>
      </c>
      <c r="DR102" s="310">
        <f t="shared" si="181"/>
        <v>0</v>
      </c>
      <c r="DS102" s="310">
        <f t="shared" si="181"/>
        <v>0</v>
      </c>
      <c r="DT102" s="310">
        <f t="shared" si="181"/>
        <v>0</v>
      </c>
      <c r="DU102" s="310">
        <f t="shared" si="181"/>
        <v>0</v>
      </c>
      <c r="DV102" s="310">
        <f t="shared" ref="DV102:FA102" si="182">IFERROR(IF(DU90=$I90*12,0,IF(OR(DV$10&lt;=$K102,$L102="YES"),-DU66*$H102/12,MAX(-DU66,PMT($H102/12,$I102*12,DU66,0)))),0)</f>
        <v>0</v>
      </c>
      <c r="DW102" s="310">
        <f t="shared" si="182"/>
        <v>0</v>
      </c>
      <c r="DX102" s="310">
        <f t="shared" si="182"/>
        <v>0</v>
      </c>
      <c r="DY102" s="310">
        <f t="shared" si="182"/>
        <v>0</v>
      </c>
      <c r="DZ102" s="310">
        <f t="shared" si="182"/>
        <v>0</v>
      </c>
      <c r="EA102" s="310">
        <f t="shared" si="182"/>
        <v>0</v>
      </c>
      <c r="EB102" s="310">
        <f t="shared" si="182"/>
        <v>0</v>
      </c>
      <c r="EC102" s="310">
        <f t="shared" si="182"/>
        <v>0</v>
      </c>
      <c r="ED102" s="310">
        <f t="shared" si="182"/>
        <v>0</v>
      </c>
      <c r="EE102" s="310">
        <f t="shared" si="182"/>
        <v>0</v>
      </c>
      <c r="EF102" s="310">
        <f t="shared" si="182"/>
        <v>0</v>
      </c>
      <c r="EG102" s="310">
        <f t="shared" si="182"/>
        <v>0</v>
      </c>
      <c r="EH102" s="310">
        <f t="shared" si="182"/>
        <v>0</v>
      </c>
      <c r="EI102" s="310">
        <f t="shared" si="182"/>
        <v>0</v>
      </c>
      <c r="EJ102" s="310">
        <f t="shared" si="182"/>
        <v>0</v>
      </c>
      <c r="EK102" s="310">
        <f t="shared" si="182"/>
        <v>0</v>
      </c>
      <c r="EL102" s="310">
        <f t="shared" si="182"/>
        <v>0</v>
      </c>
      <c r="EM102" s="310">
        <f t="shared" si="182"/>
        <v>0</v>
      </c>
      <c r="EN102" s="310">
        <f t="shared" si="182"/>
        <v>0</v>
      </c>
      <c r="EO102" s="310">
        <f t="shared" si="182"/>
        <v>0</v>
      </c>
      <c r="EP102" s="310">
        <f t="shared" si="182"/>
        <v>0</v>
      </c>
      <c r="EQ102" s="310">
        <f t="shared" si="182"/>
        <v>0</v>
      </c>
      <c r="ER102" s="310">
        <f t="shared" si="182"/>
        <v>0</v>
      </c>
      <c r="ES102" s="310">
        <f t="shared" si="182"/>
        <v>0</v>
      </c>
      <c r="ET102" s="310">
        <f t="shared" si="182"/>
        <v>0</v>
      </c>
      <c r="EU102" s="310">
        <f t="shared" si="182"/>
        <v>0</v>
      </c>
      <c r="EV102" s="310">
        <f t="shared" si="182"/>
        <v>0</v>
      </c>
      <c r="EW102" s="310">
        <f t="shared" si="182"/>
        <v>0</v>
      </c>
      <c r="EX102" s="310">
        <f t="shared" si="182"/>
        <v>0</v>
      </c>
      <c r="EY102" s="310">
        <f t="shared" si="182"/>
        <v>0</v>
      </c>
      <c r="EZ102" s="310">
        <f t="shared" si="182"/>
        <v>0</v>
      </c>
      <c r="FA102" s="310">
        <f t="shared" si="182"/>
        <v>0</v>
      </c>
      <c r="FB102" s="310">
        <f t="shared" ref="FB102:GG102" si="183">IFERROR(IF(FA90=$I90*12,0,IF(OR(FB$10&lt;=$K102,$L102="YES"),-FA66*$H102/12,MAX(-FA66,PMT($H102/12,$I102*12,FA66,0)))),0)</f>
        <v>0</v>
      </c>
      <c r="FC102" s="310">
        <f t="shared" si="183"/>
        <v>0</v>
      </c>
      <c r="FD102" s="310">
        <f t="shared" si="183"/>
        <v>0</v>
      </c>
      <c r="FE102" s="310">
        <f t="shared" si="183"/>
        <v>0</v>
      </c>
      <c r="FF102" s="310">
        <f t="shared" si="183"/>
        <v>0</v>
      </c>
      <c r="FG102" s="310">
        <f t="shared" si="183"/>
        <v>0</v>
      </c>
      <c r="FH102" s="310">
        <f t="shared" si="183"/>
        <v>0</v>
      </c>
      <c r="FI102" s="310">
        <f t="shared" si="183"/>
        <v>0</v>
      </c>
      <c r="FJ102" s="310">
        <f t="shared" si="183"/>
        <v>0</v>
      </c>
      <c r="FK102" s="310">
        <f t="shared" si="183"/>
        <v>0</v>
      </c>
      <c r="FL102" s="310">
        <f t="shared" si="183"/>
        <v>0</v>
      </c>
      <c r="FM102" s="310">
        <f t="shared" si="183"/>
        <v>0</v>
      </c>
      <c r="FN102" s="310">
        <f t="shared" si="183"/>
        <v>0</v>
      </c>
      <c r="FO102" s="310">
        <f t="shared" si="183"/>
        <v>0</v>
      </c>
      <c r="FP102" s="310">
        <f t="shared" si="183"/>
        <v>0</v>
      </c>
      <c r="FQ102" s="310">
        <f t="shared" si="183"/>
        <v>0</v>
      </c>
      <c r="FR102" s="310">
        <f t="shared" si="183"/>
        <v>0</v>
      </c>
      <c r="FS102" s="310">
        <f t="shared" si="183"/>
        <v>0</v>
      </c>
      <c r="FT102" s="310">
        <f t="shared" si="183"/>
        <v>0</v>
      </c>
      <c r="FU102" s="310">
        <f t="shared" si="183"/>
        <v>0</v>
      </c>
      <c r="FV102" s="310">
        <f t="shared" si="183"/>
        <v>0</v>
      </c>
      <c r="FW102" s="310">
        <f t="shared" si="183"/>
        <v>0</v>
      </c>
      <c r="FX102" s="310">
        <f t="shared" si="183"/>
        <v>0</v>
      </c>
      <c r="FY102" s="310">
        <f t="shared" si="183"/>
        <v>0</v>
      </c>
      <c r="FZ102" s="310">
        <f t="shared" si="183"/>
        <v>0</v>
      </c>
      <c r="GA102" s="310">
        <f t="shared" si="183"/>
        <v>0</v>
      </c>
      <c r="GB102" s="310">
        <f t="shared" si="183"/>
        <v>0</v>
      </c>
      <c r="GC102" s="310">
        <f t="shared" si="183"/>
        <v>0</v>
      </c>
      <c r="GD102" s="310">
        <f t="shared" si="183"/>
        <v>0</v>
      </c>
      <c r="GE102" s="310">
        <f t="shared" si="183"/>
        <v>0</v>
      </c>
      <c r="GF102" s="310">
        <f t="shared" si="183"/>
        <v>0</v>
      </c>
      <c r="GG102" s="310">
        <f t="shared" si="183"/>
        <v>0</v>
      </c>
      <c r="GH102" s="310">
        <f t="shared" ref="GH102:HA102" si="184">IFERROR(IF(GG90=$I90*12,0,IF(OR(GH$10&lt;=$K102,$L102="YES"),-GG66*$H102/12,MAX(-GG66,PMT($H102/12,$I102*12,GG66,0)))),0)</f>
        <v>0</v>
      </c>
      <c r="GI102" s="310">
        <f t="shared" si="184"/>
        <v>0</v>
      </c>
      <c r="GJ102" s="310">
        <f t="shared" si="184"/>
        <v>0</v>
      </c>
      <c r="GK102" s="310">
        <f t="shared" si="184"/>
        <v>0</v>
      </c>
      <c r="GL102" s="310">
        <f t="shared" si="184"/>
        <v>0</v>
      </c>
      <c r="GM102" s="310">
        <f t="shared" si="184"/>
        <v>0</v>
      </c>
      <c r="GN102" s="310">
        <f t="shared" si="184"/>
        <v>0</v>
      </c>
      <c r="GO102" s="310">
        <f t="shared" si="184"/>
        <v>0</v>
      </c>
      <c r="GP102" s="310">
        <f t="shared" si="184"/>
        <v>0</v>
      </c>
      <c r="GQ102" s="310">
        <f t="shared" si="184"/>
        <v>0</v>
      </c>
      <c r="GR102" s="310">
        <f t="shared" si="184"/>
        <v>0</v>
      </c>
      <c r="GS102" s="310">
        <f t="shared" si="184"/>
        <v>0</v>
      </c>
      <c r="GT102" s="310">
        <f t="shared" si="184"/>
        <v>0</v>
      </c>
      <c r="GU102" s="310">
        <f t="shared" si="184"/>
        <v>0</v>
      </c>
      <c r="GV102" s="310">
        <f t="shared" si="184"/>
        <v>0</v>
      </c>
      <c r="GW102" s="310">
        <f t="shared" si="184"/>
        <v>0</v>
      </c>
      <c r="GX102" s="310">
        <f t="shared" si="184"/>
        <v>0</v>
      </c>
      <c r="GY102" s="310">
        <f t="shared" si="184"/>
        <v>0</v>
      </c>
      <c r="GZ102" s="310">
        <f t="shared" si="184"/>
        <v>0</v>
      </c>
      <c r="HA102" s="310">
        <f t="shared" si="184"/>
        <v>0</v>
      </c>
    </row>
    <row r="103" spans="3:209" x14ac:dyDescent="0.2">
      <c r="C103" s="262">
        <f t="shared" si="148"/>
        <v>9</v>
      </c>
      <c r="D103" s="21"/>
      <c r="F103" s="307">
        <f t="shared" si="132"/>
        <v>0</v>
      </c>
      <c r="G103" s="307"/>
      <c r="H103" s="291" t="str">
        <f t="shared" si="133"/>
        <v/>
      </c>
      <c r="I103" s="294">
        <f t="shared" si="133"/>
        <v>0</v>
      </c>
      <c r="J103" s="665" t="str">
        <f t="shared" si="133"/>
        <v/>
      </c>
      <c r="K103" s="294" t="str">
        <f t="shared" si="141"/>
        <v/>
      </c>
      <c r="L103" s="275">
        <f t="shared" si="133"/>
        <v>0</v>
      </c>
      <c r="N103" s="240">
        <f t="shared" si="134"/>
        <v>0</v>
      </c>
      <c r="O103" s="240">
        <f t="shared" si="134"/>
        <v>0</v>
      </c>
      <c r="P103" s="240">
        <f t="shared" si="134"/>
        <v>0</v>
      </c>
      <c r="Q103" s="240">
        <f t="shared" si="134"/>
        <v>0</v>
      </c>
      <c r="R103" s="240">
        <f t="shared" si="134"/>
        <v>0</v>
      </c>
      <c r="S103" s="240">
        <f t="shared" si="134"/>
        <v>0</v>
      </c>
      <c r="T103" s="240">
        <f t="shared" si="134"/>
        <v>0</v>
      </c>
      <c r="U103" s="240">
        <f t="shared" si="134"/>
        <v>0</v>
      </c>
      <c r="V103" s="240">
        <f t="shared" si="134"/>
        <v>0</v>
      </c>
      <c r="W103" s="240">
        <f t="shared" si="134"/>
        <v>0</v>
      </c>
      <c r="X103" s="240">
        <f t="shared" si="134"/>
        <v>0</v>
      </c>
      <c r="Y103" s="240">
        <f t="shared" si="134"/>
        <v>0</v>
      </c>
      <c r="Z103" s="240">
        <f t="shared" si="134"/>
        <v>0</v>
      </c>
      <c r="AA103" s="240">
        <f t="shared" si="134"/>
        <v>0</v>
      </c>
      <c r="AB103" s="240">
        <f t="shared" si="134"/>
        <v>0</v>
      </c>
      <c r="AD103" s="310">
        <f t="shared" ref="AD103:BI103" si="185">IFERROR(IF(AC91=$I91*12,0,IF(OR(AD$10&lt;=$K103,$L103="YES"),-AC67*$H103/12,MAX(-AC67,PMT($H103/12,$I103*12,AC67,0)))),0)</f>
        <v>0</v>
      </c>
      <c r="AE103" s="310">
        <f t="shared" si="185"/>
        <v>0</v>
      </c>
      <c r="AF103" s="310">
        <f t="shared" si="185"/>
        <v>0</v>
      </c>
      <c r="AG103" s="310">
        <f t="shared" si="185"/>
        <v>0</v>
      </c>
      <c r="AH103" s="310">
        <f t="shared" si="185"/>
        <v>0</v>
      </c>
      <c r="AI103" s="310">
        <f t="shared" si="185"/>
        <v>0</v>
      </c>
      <c r="AJ103" s="310">
        <f t="shared" si="185"/>
        <v>0</v>
      </c>
      <c r="AK103" s="310">
        <f t="shared" si="185"/>
        <v>0</v>
      </c>
      <c r="AL103" s="310">
        <f t="shared" si="185"/>
        <v>0</v>
      </c>
      <c r="AM103" s="310">
        <f t="shared" si="185"/>
        <v>0</v>
      </c>
      <c r="AN103" s="310">
        <f t="shared" si="185"/>
        <v>0</v>
      </c>
      <c r="AO103" s="310">
        <f t="shared" si="185"/>
        <v>0</v>
      </c>
      <c r="AP103" s="310">
        <f t="shared" si="185"/>
        <v>0</v>
      </c>
      <c r="AQ103" s="310">
        <f t="shared" si="185"/>
        <v>0</v>
      </c>
      <c r="AR103" s="310">
        <f t="shared" si="185"/>
        <v>0</v>
      </c>
      <c r="AS103" s="310">
        <f t="shared" si="185"/>
        <v>0</v>
      </c>
      <c r="AT103" s="310">
        <f t="shared" si="185"/>
        <v>0</v>
      </c>
      <c r="AU103" s="310">
        <f t="shared" si="185"/>
        <v>0</v>
      </c>
      <c r="AV103" s="310">
        <f t="shared" si="185"/>
        <v>0</v>
      </c>
      <c r="AW103" s="310">
        <f t="shared" si="185"/>
        <v>0</v>
      </c>
      <c r="AX103" s="310">
        <f t="shared" si="185"/>
        <v>0</v>
      </c>
      <c r="AY103" s="310">
        <f t="shared" si="185"/>
        <v>0</v>
      </c>
      <c r="AZ103" s="310">
        <f t="shared" si="185"/>
        <v>0</v>
      </c>
      <c r="BA103" s="310">
        <f t="shared" si="185"/>
        <v>0</v>
      </c>
      <c r="BB103" s="310">
        <f t="shared" si="185"/>
        <v>0</v>
      </c>
      <c r="BC103" s="310">
        <f t="shared" si="185"/>
        <v>0</v>
      </c>
      <c r="BD103" s="310">
        <f t="shared" si="185"/>
        <v>0</v>
      </c>
      <c r="BE103" s="310">
        <f t="shared" si="185"/>
        <v>0</v>
      </c>
      <c r="BF103" s="310">
        <f t="shared" si="185"/>
        <v>0</v>
      </c>
      <c r="BG103" s="310">
        <f t="shared" si="185"/>
        <v>0</v>
      </c>
      <c r="BH103" s="310">
        <f t="shared" si="185"/>
        <v>0</v>
      </c>
      <c r="BI103" s="310">
        <f t="shared" si="185"/>
        <v>0</v>
      </c>
      <c r="BJ103" s="310">
        <f t="shared" ref="BJ103:CO103" si="186">IFERROR(IF(BI91=$I91*12,0,IF(OR(BJ$10&lt;=$K103,$L103="YES"),-BI67*$H103/12,MAX(-BI67,PMT($H103/12,$I103*12,BI67,0)))),0)</f>
        <v>0</v>
      </c>
      <c r="BK103" s="310">
        <f t="shared" si="186"/>
        <v>0</v>
      </c>
      <c r="BL103" s="310">
        <f t="shared" si="186"/>
        <v>0</v>
      </c>
      <c r="BM103" s="310">
        <f t="shared" si="186"/>
        <v>0</v>
      </c>
      <c r="BN103" s="310">
        <f t="shared" si="186"/>
        <v>0</v>
      </c>
      <c r="BO103" s="310">
        <f t="shared" si="186"/>
        <v>0</v>
      </c>
      <c r="BP103" s="310">
        <f t="shared" si="186"/>
        <v>0</v>
      </c>
      <c r="BQ103" s="310">
        <f t="shared" si="186"/>
        <v>0</v>
      </c>
      <c r="BR103" s="310">
        <f t="shared" si="186"/>
        <v>0</v>
      </c>
      <c r="BS103" s="310">
        <f t="shared" si="186"/>
        <v>0</v>
      </c>
      <c r="BT103" s="310">
        <f t="shared" si="186"/>
        <v>0</v>
      </c>
      <c r="BU103" s="310">
        <f t="shared" si="186"/>
        <v>0</v>
      </c>
      <c r="BV103" s="310">
        <f t="shared" si="186"/>
        <v>0</v>
      </c>
      <c r="BW103" s="310">
        <f t="shared" si="186"/>
        <v>0</v>
      </c>
      <c r="BX103" s="310">
        <f t="shared" si="186"/>
        <v>0</v>
      </c>
      <c r="BY103" s="310">
        <f t="shared" si="186"/>
        <v>0</v>
      </c>
      <c r="BZ103" s="310">
        <f t="shared" si="186"/>
        <v>0</v>
      </c>
      <c r="CA103" s="310">
        <f t="shared" si="186"/>
        <v>0</v>
      </c>
      <c r="CB103" s="310">
        <f t="shared" si="186"/>
        <v>0</v>
      </c>
      <c r="CC103" s="310">
        <f t="shared" si="186"/>
        <v>0</v>
      </c>
      <c r="CD103" s="310">
        <f t="shared" si="186"/>
        <v>0</v>
      </c>
      <c r="CE103" s="310">
        <f t="shared" si="186"/>
        <v>0</v>
      </c>
      <c r="CF103" s="310">
        <f t="shared" si="186"/>
        <v>0</v>
      </c>
      <c r="CG103" s="310">
        <f t="shared" si="186"/>
        <v>0</v>
      </c>
      <c r="CH103" s="310">
        <f t="shared" si="186"/>
        <v>0</v>
      </c>
      <c r="CI103" s="310">
        <f t="shared" si="186"/>
        <v>0</v>
      </c>
      <c r="CJ103" s="310">
        <f t="shared" si="186"/>
        <v>0</v>
      </c>
      <c r="CK103" s="310">
        <f t="shared" si="186"/>
        <v>0</v>
      </c>
      <c r="CL103" s="310">
        <f t="shared" si="186"/>
        <v>0</v>
      </c>
      <c r="CM103" s="310">
        <f t="shared" si="186"/>
        <v>0</v>
      </c>
      <c r="CN103" s="310">
        <f t="shared" si="186"/>
        <v>0</v>
      </c>
      <c r="CO103" s="310">
        <f t="shared" si="186"/>
        <v>0</v>
      </c>
      <c r="CP103" s="310">
        <f t="shared" ref="CP103:DU103" si="187">IFERROR(IF(CO91=$I91*12,0,IF(OR(CP$10&lt;=$K103,$L103="YES"),-CO67*$H103/12,MAX(-CO67,PMT($H103/12,$I103*12,CO67,0)))),0)</f>
        <v>0</v>
      </c>
      <c r="CQ103" s="310">
        <f t="shared" si="187"/>
        <v>0</v>
      </c>
      <c r="CR103" s="310">
        <f t="shared" si="187"/>
        <v>0</v>
      </c>
      <c r="CS103" s="310">
        <f t="shared" si="187"/>
        <v>0</v>
      </c>
      <c r="CT103" s="310">
        <f t="shared" si="187"/>
        <v>0</v>
      </c>
      <c r="CU103" s="310">
        <f t="shared" si="187"/>
        <v>0</v>
      </c>
      <c r="CV103" s="310">
        <f t="shared" si="187"/>
        <v>0</v>
      </c>
      <c r="CW103" s="310">
        <f t="shared" si="187"/>
        <v>0</v>
      </c>
      <c r="CX103" s="310">
        <f t="shared" si="187"/>
        <v>0</v>
      </c>
      <c r="CY103" s="310">
        <f t="shared" si="187"/>
        <v>0</v>
      </c>
      <c r="CZ103" s="310">
        <f t="shared" si="187"/>
        <v>0</v>
      </c>
      <c r="DA103" s="310">
        <f t="shared" si="187"/>
        <v>0</v>
      </c>
      <c r="DB103" s="310">
        <f t="shared" si="187"/>
        <v>0</v>
      </c>
      <c r="DC103" s="310">
        <f t="shared" si="187"/>
        <v>0</v>
      </c>
      <c r="DD103" s="310">
        <f t="shared" si="187"/>
        <v>0</v>
      </c>
      <c r="DE103" s="310">
        <f t="shared" si="187"/>
        <v>0</v>
      </c>
      <c r="DF103" s="310">
        <f t="shared" si="187"/>
        <v>0</v>
      </c>
      <c r="DG103" s="310">
        <f t="shared" si="187"/>
        <v>0</v>
      </c>
      <c r="DH103" s="310">
        <f t="shared" si="187"/>
        <v>0</v>
      </c>
      <c r="DI103" s="310">
        <f t="shared" si="187"/>
        <v>0</v>
      </c>
      <c r="DJ103" s="310">
        <f t="shared" si="187"/>
        <v>0</v>
      </c>
      <c r="DK103" s="310">
        <f t="shared" si="187"/>
        <v>0</v>
      </c>
      <c r="DL103" s="310">
        <f t="shared" si="187"/>
        <v>0</v>
      </c>
      <c r="DM103" s="310">
        <f t="shared" si="187"/>
        <v>0</v>
      </c>
      <c r="DN103" s="310">
        <f t="shared" si="187"/>
        <v>0</v>
      </c>
      <c r="DO103" s="310">
        <f t="shared" si="187"/>
        <v>0</v>
      </c>
      <c r="DP103" s="310">
        <f t="shared" si="187"/>
        <v>0</v>
      </c>
      <c r="DQ103" s="310">
        <f t="shared" si="187"/>
        <v>0</v>
      </c>
      <c r="DR103" s="310">
        <f t="shared" si="187"/>
        <v>0</v>
      </c>
      <c r="DS103" s="310">
        <f t="shared" si="187"/>
        <v>0</v>
      </c>
      <c r="DT103" s="310">
        <f t="shared" si="187"/>
        <v>0</v>
      </c>
      <c r="DU103" s="310">
        <f t="shared" si="187"/>
        <v>0</v>
      </c>
      <c r="DV103" s="310">
        <f t="shared" ref="DV103:FA103" si="188">IFERROR(IF(DU91=$I91*12,0,IF(OR(DV$10&lt;=$K103,$L103="YES"),-DU67*$H103/12,MAX(-DU67,PMT($H103/12,$I103*12,DU67,0)))),0)</f>
        <v>0</v>
      </c>
      <c r="DW103" s="310">
        <f t="shared" si="188"/>
        <v>0</v>
      </c>
      <c r="DX103" s="310">
        <f t="shared" si="188"/>
        <v>0</v>
      </c>
      <c r="DY103" s="310">
        <f t="shared" si="188"/>
        <v>0</v>
      </c>
      <c r="DZ103" s="310">
        <f t="shared" si="188"/>
        <v>0</v>
      </c>
      <c r="EA103" s="310">
        <f t="shared" si="188"/>
        <v>0</v>
      </c>
      <c r="EB103" s="310">
        <f t="shared" si="188"/>
        <v>0</v>
      </c>
      <c r="EC103" s="310">
        <f t="shared" si="188"/>
        <v>0</v>
      </c>
      <c r="ED103" s="310">
        <f t="shared" si="188"/>
        <v>0</v>
      </c>
      <c r="EE103" s="310">
        <f t="shared" si="188"/>
        <v>0</v>
      </c>
      <c r="EF103" s="310">
        <f t="shared" si="188"/>
        <v>0</v>
      </c>
      <c r="EG103" s="310">
        <f t="shared" si="188"/>
        <v>0</v>
      </c>
      <c r="EH103" s="310">
        <f t="shared" si="188"/>
        <v>0</v>
      </c>
      <c r="EI103" s="310">
        <f t="shared" si="188"/>
        <v>0</v>
      </c>
      <c r="EJ103" s="310">
        <f t="shared" si="188"/>
        <v>0</v>
      </c>
      <c r="EK103" s="310">
        <f t="shared" si="188"/>
        <v>0</v>
      </c>
      <c r="EL103" s="310">
        <f t="shared" si="188"/>
        <v>0</v>
      </c>
      <c r="EM103" s="310">
        <f t="shared" si="188"/>
        <v>0</v>
      </c>
      <c r="EN103" s="310">
        <f t="shared" si="188"/>
        <v>0</v>
      </c>
      <c r="EO103" s="310">
        <f t="shared" si="188"/>
        <v>0</v>
      </c>
      <c r="EP103" s="310">
        <f t="shared" si="188"/>
        <v>0</v>
      </c>
      <c r="EQ103" s="310">
        <f t="shared" si="188"/>
        <v>0</v>
      </c>
      <c r="ER103" s="310">
        <f t="shared" si="188"/>
        <v>0</v>
      </c>
      <c r="ES103" s="310">
        <f t="shared" si="188"/>
        <v>0</v>
      </c>
      <c r="ET103" s="310">
        <f t="shared" si="188"/>
        <v>0</v>
      </c>
      <c r="EU103" s="310">
        <f t="shared" si="188"/>
        <v>0</v>
      </c>
      <c r="EV103" s="310">
        <f t="shared" si="188"/>
        <v>0</v>
      </c>
      <c r="EW103" s="310">
        <f t="shared" si="188"/>
        <v>0</v>
      </c>
      <c r="EX103" s="310">
        <f t="shared" si="188"/>
        <v>0</v>
      </c>
      <c r="EY103" s="310">
        <f t="shared" si="188"/>
        <v>0</v>
      </c>
      <c r="EZ103" s="310">
        <f t="shared" si="188"/>
        <v>0</v>
      </c>
      <c r="FA103" s="310">
        <f t="shared" si="188"/>
        <v>0</v>
      </c>
      <c r="FB103" s="310">
        <f t="shared" ref="FB103:GG103" si="189">IFERROR(IF(FA91=$I91*12,0,IF(OR(FB$10&lt;=$K103,$L103="YES"),-FA67*$H103/12,MAX(-FA67,PMT($H103/12,$I103*12,FA67,0)))),0)</f>
        <v>0</v>
      </c>
      <c r="FC103" s="310">
        <f t="shared" si="189"/>
        <v>0</v>
      </c>
      <c r="FD103" s="310">
        <f t="shared" si="189"/>
        <v>0</v>
      </c>
      <c r="FE103" s="310">
        <f t="shared" si="189"/>
        <v>0</v>
      </c>
      <c r="FF103" s="310">
        <f t="shared" si="189"/>
        <v>0</v>
      </c>
      <c r="FG103" s="310">
        <f t="shared" si="189"/>
        <v>0</v>
      </c>
      <c r="FH103" s="310">
        <f t="shared" si="189"/>
        <v>0</v>
      </c>
      <c r="FI103" s="310">
        <f t="shared" si="189"/>
        <v>0</v>
      </c>
      <c r="FJ103" s="310">
        <f t="shared" si="189"/>
        <v>0</v>
      </c>
      <c r="FK103" s="310">
        <f t="shared" si="189"/>
        <v>0</v>
      </c>
      <c r="FL103" s="310">
        <f t="shared" si="189"/>
        <v>0</v>
      </c>
      <c r="FM103" s="310">
        <f t="shared" si="189"/>
        <v>0</v>
      </c>
      <c r="FN103" s="310">
        <f t="shared" si="189"/>
        <v>0</v>
      </c>
      <c r="FO103" s="310">
        <f t="shared" si="189"/>
        <v>0</v>
      </c>
      <c r="FP103" s="310">
        <f t="shared" si="189"/>
        <v>0</v>
      </c>
      <c r="FQ103" s="310">
        <f t="shared" si="189"/>
        <v>0</v>
      </c>
      <c r="FR103" s="310">
        <f t="shared" si="189"/>
        <v>0</v>
      </c>
      <c r="FS103" s="310">
        <f t="shared" si="189"/>
        <v>0</v>
      </c>
      <c r="FT103" s="310">
        <f t="shared" si="189"/>
        <v>0</v>
      </c>
      <c r="FU103" s="310">
        <f t="shared" si="189"/>
        <v>0</v>
      </c>
      <c r="FV103" s="310">
        <f t="shared" si="189"/>
        <v>0</v>
      </c>
      <c r="FW103" s="310">
        <f t="shared" si="189"/>
        <v>0</v>
      </c>
      <c r="FX103" s="310">
        <f t="shared" si="189"/>
        <v>0</v>
      </c>
      <c r="FY103" s="310">
        <f t="shared" si="189"/>
        <v>0</v>
      </c>
      <c r="FZ103" s="310">
        <f t="shared" si="189"/>
        <v>0</v>
      </c>
      <c r="GA103" s="310">
        <f t="shared" si="189"/>
        <v>0</v>
      </c>
      <c r="GB103" s="310">
        <f t="shared" si="189"/>
        <v>0</v>
      </c>
      <c r="GC103" s="310">
        <f t="shared" si="189"/>
        <v>0</v>
      </c>
      <c r="GD103" s="310">
        <f t="shared" si="189"/>
        <v>0</v>
      </c>
      <c r="GE103" s="310">
        <f t="shared" si="189"/>
        <v>0</v>
      </c>
      <c r="GF103" s="310">
        <f t="shared" si="189"/>
        <v>0</v>
      </c>
      <c r="GG103" s="310">
        <f t="shared" si="189"/>
        <v>0</v>
      </c>
      <c r="GH103" s="310">
        <f t="shared" ref="GH103:HA103" si="190">IFERROR(IF(GG91=$I91*12,0,IF(OR(GH$10&lt;=$K103,$L103="YES"),-GG67*$H103/12,MAX(-GG67,PMT($H103/12,$I103*12,GG67,0)))),0)</f>
        <v>0</v>
      </c>
      <c r="GI103" s="310">
        <f t="shared" si="190"/>
        <v>0</v>
      </c>
      <c r="GJ103" s="310">
        <f t="shared" si="190"/>
        <v>0</v>
      </c>
      <c r="GK103" s="310">
        <f t="shared" si="190"/>
        <v>0</v>
      </c>
      <c r="GL103" s="310">
        <f t="shared" si="190"/>
        <v>0</v>
      </c>
      <c r="GM103" s="310">
        <f t="shared" si="190"/>
        <v>0</v>
      </c>
      <c r="GN103" s="310">
        <f t="shared" si="190"/>
        <v>0</v>
      </c>
      <c r="GO103" s="310">
        <f t="shared" si="190"/>
        <v>0</v>
      </c>
      <c r="GP103" s="310">
        <f t="shared" si="190"/>
        <v>0</v>
      </c>
      <c r="GQ103" s="310">
        <f t="shared" si="190"/>
        <v>0</v>
      </c>
      <c r="GR103" s="310">
        <f t="shared" si="190"/>
        <v>0</v>
      </c>
      <c r="GS103" s="310">
        <f t="shared" si="190"/>
        <v>0</v>
      </c>
      <c r="GT103" s="310">
        <f t="shared" si="190"/>
        <v>0</v>
      </c>
      <c r="GU103" s="310">
        <f t="shared" si="190"/>
        <v>0</v>
      </c>
      <c r="GV103" s="310">
        <f t="shared" si="190"/>
        <v>0</v>
      </c>
      <c r="GW103" s="310">
        <f t="shared" si="190"/>
        <v>0</v>
      </c>
      <c r="GX103" s="310">
        <f t="shared" si="190"/>
        <v>0</v>
      </c>
      <c r="GY103" s="310">
        <f t="shared" si="190"/>
        <v>0</v>
      </c>
      <c r="GZ103" s="310">
        <f t="shared" si="190"/>
        <v>0</v>
      </c>
      <c r="HA103" s="310">
        <f t="shared" si="190"/>
        <v>0</v>
      </c>
    </row>
    <row r="104" spans="3:209" x14ac:dyDescent="0.2">
      <c r="C104" s="262">
        <f t="shared" si="148"/>
        <v>10</v>
      </c>
      <c r="D104" s="21"/>
      <c r="F104" s="307">
        <f t="shared" si="132"/>
        <v>0</v>
      </c>
      <c r="G104" s="307"/>
      <c r="H104" s="291" t="str">
        <f t="shared" si="133"/>
        <v/>
      </c>
      <c r="I104" s="295">
        <f t="shared" si="133"/>
        <v>0</v>
      </c>
      <c r="J104" s="666" t="str">
        <f t="shared" si="133"/>
        <v/>
      </c>
      <c r="K104" s="295" t="str">
        <f t="shared" si="141"/>
        <v/>
      </c>
      <c r="L104" s="275">
        <f t="shared" si="133"/>
        <v>0</v>
      </c>
      <c r="N104" s="240">
        <f t="shared" si="134"/>
        <v>0</v>
      </c>
      <c r="O104" s="240">
        <f t="shared" si="134"/>
        <v>0</v>
      </c>
      <c r="P104" s="240">
        <f t="shared" si="134"/>
        <v>0</v>
      </c>
      <c r="Q104" s="240">
        <f t="shared" si="134"/>
        <v>0</v>
      </c>
      <c r="R104" s="240">
        <f t="shared" si="134"/>
        <v>0</v>
      </c>
      <c r="S104" s="240">
        <f t="shared" si="134"/>
        <v>0</v>
      </c>
      <c r="T104" s="240">
        <f t="shared" si="134"/>
        <v>0</v>
      </c>
      <c r="U104" s="240">
        <f t="shared" si="134"/>
        <v>0</v>
      </c>
      <c r="V104" s="240">
        <f t="shared" si="134"/>
        <v>0</v>
      </c>
      <c r="W104" s="240">
        <f t="shared" si="134"/>
        <v>0</v>
      </c>
      <c r="X104" s="240">
        <f t="shared" si="134"/>
        <v>0</v>
      </c>
      <c r="Y104" s="240">
        <f t="shared" si="134"/>
        <v>0</v>
      </c>
      <c r="Z104" s="240">
        <f t="shared" si="134"/>
        <v>0</v>
      </c>
      <c r="AA104" s="240">
        <f t="shared" si="134"/>
        <v>0</v>
      </c>
      <c r="AB104" s="240">
        <f t="shared" si="134"/>
        <v>0</v>
      </c>
      <c r="AD104" s="311">
        <f t="shared" ref="AD104:BI104" si="191">IFERROR(IF(AC92=$I92*12,0,IF(OR(AD$10&lt;=$K104,$L104="YES"),-AC68*$H104/12,MAX(-AC68,PMT($H104/12,$I104*12,AC68,0)))),0)</f>
        <v>0</v>
      </c>
      <c r="AE104" s="311">
        <f t="shared" si="191"/>
        <v>0</v>
      </c>
      <c r="AF104" s="311">
        <f t="shared" si="191"/>
        <v>0</v>
      </c>
      <c r="AG104" s="311">
        <f t="shared" si="191"/>
        <v>0</v>
      </c>
      <c r="AH104" s="311">
        <f t="shared" si="191"/>
        <v>0</v>
      </c>
      <c r="AI104" s="311">
        <f t="shared" si="191"/>
        <v>0</v>
      </c>
      <c r="AJ104" s="311">
        <f t="shared" si="191"/>
        <v>0</v>
      </c>
      <c r="AK104" s="311">
        <f t="shared" si="191"/>
        <v>0</v>
      </c>
      <c r="AL104" s="311">
        <f t="shared" si="191"/>
        <v>0</v>
      </c>
      <c r="AM104" s="311">
        <f t="shared" si="191"/>
        <v>0</v>
      </c>
      <c r="AN104" s="311">
        <f t="shared" si="191"/>
        <v>0</v>
      </c>
      <c r="AO104" s="311">
        <f t="shared" si="191"/>
        <v>0</v>
      </c>
      <c r="AP104" s="311">
        <f t="shared" si="191"/>
        <v>0</v>
      </c>
      <c r="AQ104" s="311">
        <f t="shared" si="191"/>
        <v>0</v>
      </c>
      <c r="AR104" s="311">
        <f t="shared" si="191"/>
        <v>0</v>
      </c>
      <c r="AS104" s="311">
        <f t="shared" si="191"/>
        <v>0</v>
      </c>
      <c r="AT104" s="311">
        <f t="shared" si="191"/>
        <v>0</v>
      </c>
      <c r="AU104" s="311">
        <f t="shared" si="191"/>
        <v>0</v>
      </c>
      <c r="AV104" s="311">
        <f t="shared" si="191"/>
        <v>0</v>
      </c>
      <c r="AW104" s="311">
        <f t="shared" si="191"/>
        <v>0</v>
      </c>
      <c r="AX104" s="311">
        <f t="shared" si="191"/>
        <v>0</v>
      </c>
      <c r="AY104" s="311">
        <f t="shared" si="191"/>
        <v>0</v>
      </c>
      <c r="AZ104" s="311">
        <f t="shared" si="191"/>
        <v>0</v>
      </c>
      <c r="BA104" s="311">
        <f t="shared" si="191"/>
        <v>0</v>
      </c>
      <c r="BB104" s="311">
        <f t="shared" si="191"/>
        <v>0</v>
      </c>
      <c r="BC104" s="311">
        <f t="shared" si="191"/>
        <v>0</v>
      </c>
      <c r="BD104" s="311">
        <f t="shared" si="191"/>
        <v>0</v>
      </c>
      <c r="BE104" s="311">
        <f t="shared" si="191"/>
        <v>0</v>
      </c>
      <c r="BF104" s="311">
        <f t="shared" si="191"/>
        <v>0</v>
      </c>
      <c r="BG104" s="311">
        <f t="shared" si="191"/>
        <v>0</v>
      </c>
      <c r="BH104" s="311">
        <f t="shared" si="191"/>
        <v>0</v>
      </c>
      <c r="BI104" s="311">
        <f t="shared" si="191"/>
        <v>0</v>
      </c>
      <c r="BJ104" s="311">
        <f t="shared" ref="BJ104:CO104" si="192">IFERROR(IF(BI92=$I92*12,0,IF(OR(BJ$10&lt;=$K104,$L104="YES"),-BI68*$H104/12,MAX(-BI68,PMT($H104/12,$I104*12,BI68,0)))),0)</f>
        <v>0</v>
      </c>
      <c r="BK104" s="311">
        <f t="shared" si="192"/>
        <v>0</v>
      </c>
      <c r="BL104" s="311">
        <f t="shared" si="192"/>
        <v>0</v>
      </c>
      <c r="BM104" s="311">
        <f t="shared" si="192"/>
        <v>0</v>
      </c>
      <c r="BN104" s="311">
        <f t="shared" si="192"/>
        <v>0</v>
      </c>
      <c r="BO104" s="311">
        <f t="shared" si="192"/>
        <v>0</v>
      </c>
      <c r="BP104" s="311">
        <f t="shared" si="192"/>
        <v>0</v>
      </c>
      <c r="BQ104" s="311">
        <f t="shared" si="192"/>
        <v>0</v>
      </c>
      <c r="BR104" s="311">
        <f t="shared" si="192"/>
        <v>0</v>
      </c>
      <c r="BS104" s="311">
        <f t="shared" si="192"/>
        <v>0</v>
      </c>
      <c r="BT104" s="311">
        <f t="shared" si="192"/>
        <v>0</v>
      </c>
      <c r="BU104" s="311">
        <f t="shared" si="192"/>
        <v>0</v>
      </c>
      <c r="BV104" s="311">
        <f t="shared" si="192"/>
        <v>0</v>
      </c>
      <c r="BW104" s="311">
        <f t="shared" si="192"/>
        <v>0</v>
      </c>
      <c r="BX104" s="311">
        <f t="shared" si="192"/>
        <v>0</v>
      </c>
      <c r="BY104" s="311">
        <f t="shared" si="192"/>
        <v>0</v>
      </c>
      <c r="BZ104" s="311">
        <f t="shared" si="192"/>
        <v>0</v>
      </c>
      <c r="CA104" s="311">
        <f t="shared" si="192"/>
        <v>0</v>
      </c>
      <c r="CB104" s="311">
        <f t="shared" si="192"/>
        <v>0</v>
      </c>
      <c r="CC104" s="311">
        <f t="shared" si="192"/>
        <v>0</v>
      </c>
      <c r="CD104" s="311">
        <f t="shared" si="192"/>
        <v>0</v>
      </c>
      <c r="CE104" s="311">
        <f t="shared" si="192"/>
        <v>0</v>
      </c>
      <c r="CF104" s="311">
        <f t="shared" si="192"/>
        <v>0</v>
      </c>
      <c r="CG104" s="311">
        <f t="shared" si="192"/>
        <v>0</v>
      </c>
      <c r="CH104" s="311">
        <f t="shared" si="192"/>
        <v>0</v>
      </c>
      <c r="CI104" s="311">
        <f t="shared" si="192"/>
        <v>0</v>
      </c>
      <c r="CJ104" s="311">
        <f t="shared" si="192"/>
        <v>0</v>
      </c>
      <c r="CK104" s="311">
        <f t="shared" si="192"/>
        <v>0</v>
      </c>
      <c r="CL104" s="311">
        <f t="shared" si="192"/>
        <v>0</v>
      </c>
      <c r="CM104" s="311">
        <f t="shared" si="192"/>
        <v>0</v>
      </c>
      <c r="CN104" s="311">
        <f t="shared" si="192"/>
        <v>0</v>
      </c>
      <c r="CO104" s="311">
        <f t="shared" si="192"/>
        <v>0</v>
      </c>
      <c r="CP104" s="311">
        <f t="shared" ref="CP104:DU104" si="193">IFERROR(IF(CO92=$I92*12,0,IF(OR(CP$10&lt;=$K104,$L104="YES"),-CO68*$H104/12,MAX(-CO68,PMT($H104/12,$I104*12,CO68,0)))),0)</f>
        <v>0</v>
      </c>
      <c r="CQ104" s="311">
        <f t="shared" si="193"/>
        <v>0</v>
      </c>
      <c r="CR104" s="311">
        <f t="shared" si="193"/>
        <v>0</v>
      </c>
      <c r="CS104" s="311">
        <f t="shared" si="193"/>
        <v>0</v>
      </c>
      <c r="CT104" s="311">
        <f t="shared" si="193"/>
        <v>0</v>
      </c>
      <c r="CU104" s="311">
        <f t="shared" si="193"/>
        <v>0</v>
      </c>
      <c r="CV104" s="311">
        <f t="shared" si="193"/>
        <v>0</v>
      </c>
      <c r="CW104" s="311">
        <f t="shared" si="193"/>
        <v>0</v>
      </c>
      <c r="CX104" s="311">
        <f t="shared" si="193"/>
        <v>0</v>
      </c>
      <c r="CY104" s="311">
        <f t="shared" si="193"/>
        <v>0</v>
      </c>
      <c r="CZ104" s="311">
        <f t="shared" si="193"/>
        <v>0</v>
      </c>
      <c r="DA104" s="311">
        <f t="shared" si="193"/>
        <v>0</v>
      </c>
      <c r="DB104" s="311">
        <f t="shared" si="193"/>
        <v>0</v>
      </c>
      <c r="DC104" s="311">
        <f t="shared" si="193"/>
        <v>0</v>
      </c>
      <c r="DD104" s="311">
        <f t="shared" si="193"/>
        <v>0</v>
      </c>
      <c r="DE104" s="311">
        <f t="shared" si="193"/>
        <v>0</v>
      </c>
      <c r="DF104" s="311">
        <f t="shared" si="193"/>
        <v>0</v>
      </c>
      <c r="DG104" s="311">
        <f t="shared" si="193"/>
        <v>0</v>
      </c>
      <c r="DH104" s="311">
        <f t="shared" si="193"/>
        <v>0</v>
      </c>
      <c r="DI104" s="311">
        <f t="shared" si="193"/>
        <v>0</v>
      </c>
      <c r="DJ104" s="311">
        <f t="shared" si="193"/>
        <v>0</v>
      </c>
      <c r="DK104" s="311">
        <f t="shared" si="193"/>
        <v>0</v>
      </c>
      <c r="DL104" s="311">
        <f t="shared" si="193"/>
        <v>0</v>
      </c>
      <c r="DM104" s="311">
        <f t="shared" si="193"/>
        <v>0</v>
      </c>
      <c r="DN104" s="311">
        <f t="shared" si="193"/>
        <v>0</v>
      </c>
      <c r="DO104" s="311">
        <f t="shared" si="193"/>
        <v>0</v>
      </c>
      <c r="DP104" s="311">
        <f t="shared" si="193"/>
        <v>0</v>
      </c>
      <c r="DQ104" s="311">
        <f t="shared" si="193"/>
        <v>0</v>
      </c>
      <c r="DR104" s="311">
        <f t="shared" si="193"/>
        <v>0</v>
      </c>
      <c r="DS104" s="311">
        <f t="shared" si="193"/>
        <v>0</v>
      </c>
      <c r="DT104" s="311">
        <f t="shared" si="193"/>
        <v>0</v>
      </c>
      <c r="DU104" s="311">
        <f t="shared" si="193"/>
        <v>0</v>
      </c>
      <c r="DV104" s="311">
        <f t="shared" ref="DV104:FA104" si="194">IFERROR(IF(DU92=$I92*12,0,IF(OR(DV$10&lt;=$K104,$L104="YES"),-DU68*$H104/12,MAX(-DU68,PMT($H104/12,$I104*12,DU68,0)))),0)</f>
        <v>0</v>
      </c>
      <c r="DW104" s="311">
        <f t="shared" si="194"/>
        <v>0</v>
      </c>
      <c r="DX104" s="311">
        <f t="shared" si="194"/>
        <v>0</v>
      </c>
      <c r="DY104" s="311">
        <f t="shared" si="194"/>
        <v>0</v>
      </c>
      <c r="DZ104" s="311">
        <f t="shared" si="194"/>
        <v>0</v>
      </c>
      <c r="EA104" s="311">
        <f t="shared" si="194"/>
        <v>0</v>
      </c>
      <c r="EB104" s="311">
        <f t="shared" si="194"/>
        <v>0</v>
      </c>
      <c r="EC104" s="311">
        <f t="shared" si="194"/>
        <v>0</v>
      </c>
      <c r="ED104" s="311">
        <f t="shared" si="194"/>
        <v>0</v>
      </c>
      <c r="EE104" s="311">
        <f t="shared" si="194"/>
        <v>0</v>
      </c>
      <c r="EF104" s="311">
        <f t="shared" si="194"/>
        <v>0</v>
      </c>
      <c r="EG104" s="311">
        <f t="shared" si="194"/>
        <v>0</v>
      </c>
      <c r="EH104" s="311">
        <f t="shared" si="194"/>
        <v>0</v>
      </c>
      <c r="EI104" s="311">
        <f t="shared" si="194"/>
        <v>0</v>
      </c>
      <c r="EJ104" s="311">
        <f t="shared" si="194"/>
        <v>0</v>
      </c>
      <c r="EK104" s="311">
        <f t="shared" si="194"/>
        <v>0</v>
      </c>
      <c r="EL104" s="311">
        <f t="shared" si="194"/>
        <v>0</v>
      </c>
      <c r="EM104" s="311">
        <f t="shared" si="194"/>
        <v>0</v>
      </c>
      <c r="EN104" s="311">
        <f t="shared" si="194"/>
        <v>0</v>
      </c>
      <c r="EO104" s="311">
        <f t="shared" si="194"/>
        <v>0</v>
      </c>
      <c r="EP104" s="311">
        <f t="shared" si="194"/>
        <v>0</v>
      </c>
      <c r="EQ104" s="311">
        <f t="shared" si="194"/>
        <v>0</v>
      </c>
      <c r="ER104" s="311">
        <f t="shared" si="194"/>
        <v>0</v>
      </c>
      <c r="ES104" s="311">
        <f t="shared" si="194"/>
        <v>0</v>
      </c>
      <c r="ET104" s="311">
        <f t="shared" si="194"/>
        <v>0</v>
      </c>
      <c r="EU104" s="311">
        <f t="shared" si="194"/>
        <v>0</v>
      </c>
      <c r="EV104" s="311">
        <f t="shared" si="194"/>
        <v>0</v>
      </c>
      <c r="EW104" s="311">
        <f t="shared" si="194"/>
        <v>0</v>
      </c>
      <c r="EX104" s="311">
        <f t="shared" si="194"/>
        <v>0</v>
      </c>
      <c r="EY104" s="311">
        <f t="shared" si="194"/>
        <v>0</v>
      </c>
      <c r="EZ104" s="311">
        <f t="shared" si="194"/>
        <v>0</v>
      </c>
      <c r="FA104" s="311">
        <f t="shared" si="194"/>
        <v>0</v>
      </c>
      <c r="FB104" s="311">
        <f t="shared" ref="FB104:GG104" si="195">IFERROR(IF(FA92=$I92*12,0,IF(OR(FB$10&lt;=$K104,$L104="YES"),-FA68*$H104/12,MAX(-FA68,PMT($H104/12,$I104*12,FA68,0)))),0)</f>
        <v>0</v>
      </c>
      <c r="FC104" s="311">
        <f t="shared" si="195"/>
        <v>0</v>
      </c>
      <c r="FD104" s="311">
        <f t="shared" si="195"/>
        <v>0</v>
      </c>
      <c r="FE104" s="311">
        <f t="shared" si="195"/>
        <v>0</v>
      </c>
      <c r="FF104" s="311">
        <f t="shared" si="195"/>
        <v>0</v>
      </c>
      <c r="FG104" s="311">
        <f t="shared" si="195"/>
        <v>0</v>
      </c>
      <c r="FH104" s="311">
        <f t="shared" si="195"/>
        <v>0</v>
      </c>
      <c r="FI104" s="311">
        <f t="shared" si="195"/>
        <v>0</v>
      </c>
      <c r="FJ104" s="311">
        <f t="shared" si="195"/>
        <v>0</v>
      </c>
      <c r="FK104" s="311">
        <f t="shared" si="195"/>
        <v>0</v>
      </c>
      <c r="FL104" s="311">
        <f t="shared" si="195"/>
        <v>0</v>
      </c>
      <c r="FM104" s="311">
        <f t="shared" si="195"/>
        <v>0</v>
      </c>
      <c r="FN104" s="311">
        <f t="shared" si="195"/>
        <v>0</v>
      </c>
      <c r="FO104" s="311">
        <f t="shared" si="195"/>
        <v>0</v>
      </c>
      <c r="FP104" s="311">
        <f t="shared" si="195"/>
        <v>0</v>
      </c>
      <c r="FQ104" s="311">
        <f t="shared" si="195"/>
        <v>0</v>
      </c>
      <c r="FR104" s="311">
        <f t="shared" si="195"/>
        <v>0</v>
      </c>
      <c r="FS104" s="311">
        <f t="shared" si="195"/>
        <v>0</v>
      </c>
      <c r="FT104" s="311">
        <f t="shared" si="195"/>
        <v>0</v>
      </c>
      <c r="FU104" s="311">
        <f t="shared" si="195"/>
        <v>0</v>
      </c>
      <c r="FV104" s="311">
        <f t="shared" si="195"/>
        <v>0</v>
      </c>
      <c r="FW104" s="311">
        <f t="shared" si="195"/>
        <v>0</v>
      </c>
      <c r="FX104" s="311">
        <f t="shared" si="195"/>
        <v>0</v>
      </c>
      <c r="FY104" s="311">
        <f t="shared" si="195"/>
        <v>0</v>
      </c>
      <c r="FZ104" s="311">
        <f t="shared" si="195"/>
        <v>0</v>
      </c>
      <c r="GA104" s="311">
        <f t="shared" si="195"/>
        <v>0</v>
      </c>
      <c r="GB104" s="311">
        <f t="shared" si="195"/>
        <v>0</v>
      </c>
      <c r="GC104" s="311">
        <f t="shared" si="195"/>
        <v>0</v>
      </c>
      <c r="GD104" s="311">
        <f t="shared" si="195"/>
        <v>0</v>
      </c>
      <c r="GE104" s="311">
        <f t="shared" si="195"/>
        <v>0</v>
      </c>
      <c r="GF104" s="311">
        <f t="shared" si="195"/>
        <v>0</v>
      </c>
      <c r="GG104" s="311">
        <f t="shared" si="195"/>
        <v>0</v>
      </c>
      <c r="GH104" s="311">
        <f t="shared" ref="GH104:HA104" si="196">IFERROR(IF(GG92=$I92*12,0,IF(OR(GH$10&lt;=$K104,$L104="YES"),-GG68*$H104/12,MAX(-GG68,PMT($H104/12,$I104*12,GG68,0)))),0)</f>
        <v>0</v>
      </c>
      <c r="GI104" s="311">
        <f t="shared" si="196"/>
        <v>0</v>
      </c>
      <c r="GJ104" s="311">
        <f t="shared" si="196"/>
        <v>0</v>
      </c>
      <c r="GK104" s="311">
        <f t="shared" si="196"/>
        <v>0</v>
      </c>
      <c r="GL104" s="311">
        <f t="shared" si="196"/>
        <v>0</v>
      </c>
      <c r="GM104" s="311">
        <f t="shared" si="196"/>
        <v>0</v>
      </c>
      <c r="GN104" s="311">
        <f t="shared" si="196"/>
        <v>0</v>
      </c>
      <c r="GO104" s="311">
        <f t="shared" si="196"/>
        <v>0</v>
      </c>
      <c r="GP104" s="311">
        <f t="shared" si="196"/>
        <v>0</v>
      </c>
      <c r="GQ104" s="311">
        <f t="shared" si="196"/>
        <v>0</v>
      </c>
      <c r="GR104" s="311">
        <f t="shared" si="196"/>
        <v>0</v>
      </c>
      <c r="GS104" s="311">
        <f t="shared" si="196"/>
        <v>0</v>
      </c>
      <c r="GT104" s="311">
        <f t="shared" si="196"/>
        <v>0</v>
      </c>
      <c r="GU104" s="311">
        <f t="shared" si="196"/>
        <v>0</v>
      </c>
      <c r="GV104" s="311">
        <f t="shared" si="196"/>
        <v>0</v>
      </c>
      <c r="GW104" s="311">
        <f t="shared" si="196"/>
        <v>0</v>
      </c>
      <c r="GX104" s="311">
        <f t="shared" si="196"/>
        <v>0</v>
      </c>
      <c r="GY104" s="311">
        <f t="shared" si="196"/>
        <v>0</v>
      </c>
      <c r="GZ104" s="311">
        <f t="shared" si="196"/>
        <v>0</v>
      </c>
      <c r="HA104" s="311">
        <f t="shared" si="196"/>
        <v>0</v>
      </c>
    </row>
    <row r="105" spans="3:209" x14ac:dyDescent="0.2">
      <c r="C105" s="343"/>
      <c r="D105" s="264"/>
      <c r="E105" s="344"/>
      <c r="F105" s="345"/>
      <c r="G105" s="345"/>
      <c r="H105" s="346"/>
      <c r="I105" s="347"/>
      <c r="J105" s="347"/>
      <c r="K105" s="347"/>
      <c r="L105" s="348" t="s">
        <v>338</v>
      </c>
      <c r="M105" s="344"/>
      <c r="N105" s="349">
        <f>SUM(N95:N104)</f>
        <v>0</v>
      </c>
      <c r="O105" s="349">
        <f t="shared" ref="O105:AB105" si="197">SUM(O95:O104)</f>
        <v>0</v>
      </c>
      <c r="P105" s="349">
        <f t="shared" si="197"/>
        <v>0</v>
      </c>
      <c r="Q105" s="349">
        <f t="shared" si="197"/>
        <v>0</v>
      </c>
      <c r="R105" s="349">
        <f t="shared" si="197"/>
        <v>0</v>
      </c>
      <c r="S105" s="349">
        <f t="shared" si="197"/>
        <v>0</v>
      </c>
      <c r="T105" s="349">
        <f t="shared" si="197"/>
        <v>0</v>
      </c>
      <c r="U105" s="349">
        <f t="shared" si="197"/>
        <v>0</v>
      </c>
      <c r="V105" s="349">
        <f t="shared" si="197"/>
        <v>0</v>
      </c>
      <c r="W105" s="349">
        <f t="shared" si="197"/>
        <v>0</v>
      </c>
      <c r="X105" s="349">
        <f t="shared" si="197"/>
        <v>0</v>
      </c>
      <c r="Y105" s="349">
        <f t="shared" si="197"/>
        <v>0</v>
      </c>
      <c r="Z105" s="349">
        <f t="shared" si="197"/>
        <v>0</v>
      </c>
      <c r="AA105" s="349">
        <f t="shared" si="197"/>
        <v>0</v>
      </c>
      <c r="AB105" s="349">
        <f t="shared" si="197"/>
        <v>0</v>
      </c>
      <c r="AD105" s="349">
        <f>SUM(AD95:AD104)</f>
        <v>0</v>
      </c>
      <c r="AE105" s="349">
        <f>SUM(AE95:AE104)</f>
        <v>0</v>
      </c>
      <c r="AF105" s="349">
        <f>SUM(AF95:AF104)</f>
        <v>0</v>
      </c>
      <c r="AG105" s="349">
        <f>SUM(AG95:AG104)</f>
        <v>0</v>
      </c>
      <c r="AH105" s="349">
        <f>SUM(AH95:AH104)</f>
        <v>0</v>
      </c>
      <c r="AI105" s="349">
        <f t="shared" ref="AI105:CT105" si="198">SUM(AI95:AI104)</f>
        <v>0</v>
      </c>
      <c r="AJ105" s="349">
        <f t="shared" si="198"/>
        <v>0</v>
      </c>
      <c r="AK105" s="349">
        <f t="shared" si="198"/>
        <v>0</v>
      </c>
      <c r="AL105" s="349">
        <f t="shared" si="198"/>
        <v>0</v>
      </c>
      <c r="AM105" s="349">
        <f t="shared" si="198"/>
        <v>0</v>
      </c>
      <c r="AN105" s="349">
        <f t="shared" si="198"/>
        <v>0</v>
      </c>
      <c r="AO105" s="349">
        <f t="shared" si="198"/>
        <v>0</v>
      </c>
      <c r="AP105" s="349">
        <f t="shared" si="198"/>
        <v>0</v>
      </c>
      <c r="AQ105" s="349">
        <f t="shared" si="198"/>
        <v>0</v>
      </c>
      <c r="AR105" s="349">
        <f t="shared" si="198"/>
        <v>0</v>
      </c>
      <c r="AS105" s="349">
        <f t="shared" si="198"/>
        <v>0</v>
      </c>
      <c r="AT105" s="349">
        <f t="shared" si="198"/>
        <v>0</v>
      </c>
      <c r="AU105" s="349">
        <f t="shared" si="198"/>
        <v>0</v>
      </c>
      <c r="AV105" s="349">
        <f t="shared" si="198"/>
        <v>0</v>
      </c>
      <c r="AW105" s="349">
        <f t="shared" si="198"/>
        <v>0</v>
      </c>
      <c r="AX105" s="349">
        <f t="shared" si="198"/>
        <v>0</v>
      </c>
      <c r="AY105" s="349">
        <f t="shared" si="198"/>
        <v>0</v>
      </c>
      <c r="AZ105" s="349">
        <f t="shared" si="198"/>
        <v>0</v>
      </c>
      <c r="BA105" s="349">
        <f t="shared" si="198"/>
        <v>0</v>
      </c>
      <c r="BB105" s="349">
        <f t="shared" si="198"/>
        <v>0</v>
      </c>
      <c r="BC105" s="349">
        <f t="shared" si="198"/>
        <v>0</v>
      </c>
      <c r="BD105" s="349">
        <f t="shared" si="198"/>
        <v>0</v>
      </c>
      <c r="BE105" s="349">
        <f t="shared" si="198"/>
        <v>0</v>
      </c>
      <c r="BF105" s="349">
        <f t="shared" si="198"/>
        <v>0</v>
      </c>
      <c r="BG105" s="349">
        <f t="shared" si="198"/>
        <v>0</v>
      </c>
      <c r="BH105" s="349">
        <f t="shared" si="198"/>
        <v>0</v>
      </c>
      <c r="BI105" s="349">
        <f t="shared" si="198"/>
        <v>0</v>
      </c>
      <c r="BJ105" s="349">
        <f t="shared" si="198"/>
        <v>0</v>
      </c>
      <c r="BK105" s="349">
        <f t="shared" si="198"/>
        <v>0</v>
      </c>
      <c r="BL105" s="349">
        <f t="shared" si="198"/>
        <v>0</v>
      </c>
      <c r="BM105" s="349">
        <f t="shared" si="198"/>
        <v>0</v>
      </c>
      <c r="BN105" s="349">
        <f t="shared" si="198"/>
        <v>0</v>
      </c>
      <c r="BO105" s="349">
        <f t="shared" si="198"/>
        <v>0</v>
      </c>
      <c r="BP105" s="349">
        <f t="shared" si="198"/>
        <v>0</v>
      </c>
      <c r="BQ105" s="349">
        <f t="shared" si="198"/>
        <v>0</v>
      </c>
      <c r="BR105" s="349">
        <f t="shared" si="198"/>
        <v>0</v>
      </c>
      <c r="BS105" s="349">
        <f t="shared" si="198"/>
        <v>0</v>
      </c>
      <c r="BT105" s="349">
        <f t="shared" si="198"/>
        <v>0</v>
      </c>
      <c r="BU105" s="349">
        <f t="shared" si="198"/>
        <v>0</v>
      </c>
      <c r="BV105" s="349">
        <f t="shared" si="198"/>
        <v>0</v>
      </c>
      <c r="BW105" s="349">
        <f t="shared" si="198"/>
        <v>0</v>
      </c>
      <c r="BX105" s="349">
        <f t="shared" si="198"/>
        <v>0</v>
      </c>
      <c r="BY105" s="349">
        <f t="shared" si="198"/>
        <v>0</v>
      </c>
      <c r="BZ105" s="349">
        <f t="shared" si="198"/>
        <v>0</v>
      </c>
      <c r="CA105" s="349">
        <f t="shared" si="198"/>
        <v>0</v>
      </c>
      <c r="CB105" s="349">
        <f t="shared" si="198"/>
        <v>0</v>
      </c>
      <c r="CC105" s="349">
        <f t="shared" si="198"/>
        <v>0</v>
      </c>
      <c r="CD105" s="349">
        <f t="shared" si="198"/>
        <v>0</v>
      </c>
      <c r="CE105" s="349">
        <f t="shared" si="198"/>
        <v>0</v>
      </c>
      <c r="CF105" s="349">
        <f t="shared" si="198"/>
        <v>0</v>
      </c>
      <c r="CG105" s="349">
        <f t="shared" si="198"/>
        <v>0</v>
      </c>
      <c r="CH105" s="349">
        <f t="shared" si="198"/>
        <v>0</v>
      </c>
      <c r="CI105" s="349">
        <f t="shared" si="198"/>
        <v>0</v>
      </c>
      <c r="CJ105" s="349">
        <f t="shared" si="198"/>
        <v>0</v>
      </c>
      <c r="CK105" s="349">
        <f t="shared" si="198"/>
        <v>0</v>
      </c>
      <c r="CL105" s="349">
        <f t="shared" si="198"/>
        <v>0</v>
      </c>
      <c r="CM105" s="349">
        <f t="shared" si="198"/>
        <v>0</v>
      </c>
      <c r="CN105" s="349">
        <f t="shared" si="198"/>
        <v>0</v>
      </c>
      <c r="CO105" s="349">
        <f t="shared" si="198"/>
        <v>0</v>
      </c>
      <c r="CP105" s="349">
        <f t="shared" si="198"/>
        <v>0</v>
      </c>
      <c r="CQ105" s="349">
        <f t="shared" si="198"/>
        <v>0</v>
      </c>
      <c r="CR105" s="349">
        <f t="shared" si="198"/>
        <v>0</v>
      </c>
      <c r="CS105" s="349">
        <f t="shared" si="198"/>
        <v>0</v>
      </c>
      <c r="CT105" s="349">
        <f t="shared" si="198"/>
        <v>0</v>
      </c>
      <c r="CU105" s="349">
        <f t="shared" ref="CU105:FF105" si="199">SUM(CU95:CU104)</f>
        <v>0</v>
      </c>
      <c r="CV105" s="349">
        <f t="shared" si="199"/>
        <v>0</v>
      </c>
      <c r="CW105" s="349">
        <f t="shared" si="199"/>
        <v>0</v>
      </c>
      <c r="CX105" s="349">
        <f t="shared" si="199"/>
        <v>0</v>
      </c>
      <c r="CY105" s="349">
        <f t="shared" si="199"/>
        <v>0</v>
      </c>
      <c r="CZ105" s="349">
        <f t="shared" si="199"/>
        <v>0</v>
      </c>
      <c r="DA105" s="349">
        <f t="shared" si="199"/>
        <v>0</v>
      </c>
      <c r="DB105" s="349">
        <f t="shared" si="199"/>
        <v>0</v>
      </c>
      <c r="DC105" s="349">
        <f t="shared" si="199"/>
        <v>0</v>
      </c>
      <c r="DD105" s="349">
        <f t="shared" si="199"/>
        <v>0</v>
      </c>
      <c r="DE105" s="349">
        <f t="shared" si="199"/>
        <v>0</v>
      </c>
      <c r="DF105" s="349">
        <f t="shared" si="199"/>
        <v>0</v>
      </c>
      <c r="DG105" s="349">
        <f t="shared" si="199"/>
        <v>0</v>
      </c>
      <c r="DH105" s="349">
        <f t="shared" si="199"/>
        <v>0</v>
      </c>
      <c r="DI105" s="349">
        <f t="shared" si="199"/>
        <v>0</v>
      </c>
      <c r="DJ105" s="349">
        <f t="shared" si="199"/>
        <v>0</v>
      </c>
      <c r="DK105" s="349">
        <f t="shared" si="199"/>
        <v>0</v>
      </c>
      <c r="DL105" s="349">
        <f t="shared" si="199"/>
        <v>0</v>
      </c>
      <c r="DM105" s="349">
        <f t="shared" si="199"/>
        <v>0</v>
      </c>
      <c r="DN105" s="349">
        <f t="shared" si="199"/>
        <v>0</v>
      </c>
      <c r="DO105" s="349">
        <f t="shared" si="199"/>
        <v>0</v>
      </c>
      <c r="DP105" s="349">
        <f t="shared" si="199"/>
        <v>0</v>
      </c>
      <c r="DQ105" s="349">
        <f t="shared" si="199"/>
        <v>0</v>
      </c>
      <c r="DR105" s="349">
        <f t="shared" si="199"/>
        <v>0</v>
      </c>
      <c r="DS105" s="349">
        <f t="shared" si="199"/>
        <v>0</v>
      </c>
      <c r="DT105" s="349">
        <f t="shared" si="199"/>
        <v>0</v>
      </c>
      <c r="DU105" s="349">
        <f t="shared" si="199"/>
        <v>0</v>
      </c>
      <c r="DV105" s="349">
        <f t="shared" si="199"/>
        <v>0</v>
      </c>
      <c r="DW105" s="349">
        <f t="shared" si="199"/>
        <v>0</v>
      </c>
      <c r="DX105" s="349">
        <f t="shared" si="199"/>
        <v>0</v>
      </c>
      <c r="DY105" s="349">
        <f t="shared" si="199"/>
        <v>0</v>
      </c>
      <c r="DZ105" s="349">
        <f t="shared" si="199"/>
        <v>0</v>
      </c>
      <c r="EA105" s="349">
        <f t="shared" si="199"/>
        <v>0</v>
      </c>
      <c r="EB105" s="349">
        <f t="shared" si="199"/>
        <v>0</v>
      </c>
      <c r="EC105" s="349">
        <f t="shared" si="199"/>
        <v>0</v>
      </c>
      <c r="ED105" s="349">
        <f t="shared" si="199"/>
        <v>0</v>
      </c>
      <c r="EE105" s="349">
        <f t="shared" si="199"/>
        <v>0</v>
      </c>
      <c r="EF105" s="349">
        <f t="shared" si="199"/>
        <v>0</v>
      </c>
      <c r="EG105" s="349">
        <f t="shared" si="199"/>
        <v>0</v>
      </c>
      <c r="EH105" s="349">
        <f t="shared" si="199"/>
        <v>0</v>
      </c>
      <c r="EI105" s="349">
        <f t="shared" si="199"/>
        <v>0</v>
      </c>
      <c r="EJ105" s="349">
        <f t="shared" si="199"/>
        <v>0</v>
      </c>
      <c r="EK105" s="349">
        <f t="shared" si="199"/>
        <v>0</v>
      </c>
      <c r="EL105" s="349">
        <f t="shared" si="199"/>
        <v>0</v>
      </c>
      <c r="EM105" s="349">
        <f t="shared" si="199"/>
        <v>0</v>
      </c>
      <c r="EN105" s="349">
        <f t="shared" si="199"/>
        <v>0</v>
      </c>
      <c r="EO105" s="349">
        <f t="shared" si="199"/>
        <v>0</v>
      </c>
      <c r="EP105" s="349">
        <f t="shared" si="199"/>
        <v>0</v>
      </c>
      <c r="EQ105" s="349">
        <f t="shared" si="199"/>
        <v>0</v>
      </c>
      <c r="ER105" s="349">
        <f t="shared" si="199"/>
        <v>0</v>
      </c>
      <c r="ES105" s="349">
        <f t="shared" si="199"/>
        <v>0</v>
      </c>
      <c r="ET105" s="349">
        <f t="shared" si="199"/>
        <v>0</v>
      </c>
      <c r="EU105" s="349">
        <f t="shared" si="199"/>
        <v>0</v>
      </c>
      <c r="EV105" s="349">
        <f t="shared" si="199"/>
        <v>0</v>
      </c>
      <c r="EW105" s="349">
        <f t="shared" si="199"/>
        <v>0</v>
      </c>
      <c r="EX105" s="349">
        <f t="shared" si="199"/>
        <v>0</v>
      </c>
      <c r="EY105" s="349">
        <f t="shared" si="199"/>
        <v>0</v>
      </c>
      <c r="EZ105" s="349">
        <f t="shared" si="199"/>
        <v>0</v>
      </c>
      <c r="FA105" s="349">
        <f t="shared" si="199"/>
        <v>0</v>
      </c>
      <c r="FB105" s="349">
        <f t="shared" si="199"/>
        <v>0</v>
      </c>
      <c r="FC105" s="349">
        <f t="shared" si="199"/>
        <v>0</v>
      </c>
      <c r="FD105" s="349">
        <f t="shared" si="199"/>
        <v>0</v>
      </c>
      <c r="FE105" s="349">
        <f t="shared" si="199"/>
        <v>0</v>
      </c>
      <c r="FF105" s="349">
        <f t="shared" si="199"/>
        <v>0</v>
      </c>
      <c r="FG105" s="349">
        <f t="shared" ref="FG105:HA105" si="200">SUM(FG95:FG104)</f>
        <v>0</v>
      </c>
      <c r="FH105" s="349">
        <f t="shared" si="200"/>
        <v>0</v>
      </c>
      <c r="FI105" s="349">
        <f t="shared" si="200"/>
        <v>0</v>
      </c>
      <c r="FJ105" s="349">
        <f t="shared" si="200"/>
        <v>0</v>
      </c>
      <c r="FK105" s="349">
        <f t="shared" si="200"/>
        <v>0</v>
      </c>
      <c r="FL105" s="349">
        <f t="shared" si="200"/>
        <v>0</v>
      </c>
      <c r="FM105" s="349">
        <f t="shared" si="200"/>
        <v>0</v>
      </c>
      <c r="FN105" s="349">
        <f t="shared" si="200"/>
        <v>0</v>
      </c>
      <c r="FO105" s="349">
        <f t="shared" si="200"/>
        <v>0</v>
      </c>
      <c r="FP105" s="349">
        <f t="shared" si="200"/>
        <v>0</v>
      </c>
      <c r="FQ105" s="349">
        <f t="shared" si="200"/>
        <v>0</v>
      </c>
      <c r="FR105" s="349">
        <f t="shared" si="200"/>
        <v>0</v>
      </c>
      <c r="FS105" s="349">
        <f t="shared" si="200"/>
        <v>0</v>
      </c>
      <c r="FT105" s="349">
        <f t="shared" si="200"/>
        <v>0</v>
      </c>
      <c r="FU105" s="349">
        <f t="shared" si="200"/>
        <v>0</v>
      </c>
      <c r="FV105" s="349">
        <f t="shared" si="200"/>
        <v>0</v>
      </c>
      <c r="FW105" s="349">
        <f t="shared" si="200"/>
        <v>0</v>
      </c>
      <c r="FX105" s="349">
        <f t="shared" si="200"/>
        <v>0</v>
      </c>
      <c r="FY105" s="349">
        <f t="shared" si="200"/>
        <v>0</v>
      </c>
      <c r="FZ105" s="349">
        <f t="shared" si="200"/>
        <v>0</v>
      </c>
      <c r="GA105" s="349">
        <f t="shared" si="200"/>
        <v>0</v>
      </c>
      <c r="GB105" s="349">
        <f t="shared" si="200"/>
        <v>0</v>
      </c>
      <c r="GC105" s="349">
        <f t="shared" si="200"/>
        <v>0</v>
      </c>
      <c r="GD105" s="349">
        <f t="shared" si="200"/>
        <v>0</v>
      </c>
      <c r="GE105" s="349">
        <f t="shared" si="200"/>
        <v>0</v>
      </c>
      <c r="GF105" s="349">
        <f t="shared" si="200"/>
        <v>0</v>
      </c>
      <c r="GG105" s="349">
        <f t="shared" si="200"/>
        <v>0</v>
      </c>
      <c r="GH105" s="349">
        <f t="shared" si="200"/>
        <v>0</v>
      </c>
      <c r="GI105" s="349">
        <f t="shared" si="200"/>
        <v>0</v>
      </c>
      <c r="GJ105" s="349">
        <f t="shared" si="200"/>
        <v>0</v>
      </c>
      <c r="GK105" s="349">
        <f t="shared" si="200"/>
        <v>0</v>
      </c>
      <c r="GL105" s="349">
        <f t="shared" si="200"/>
        <v>0</v>
      </c>
      <c r="GM105" s="349">
        <f t="shared" si="200"/>
        <v>0</v>
      </c>
      <c r="GN105" s="349">
        <f t="shared" si="200"/>
        <v>0</v>
      </c>
      <c r="GO105" s="349">
        <f t="shared" si="200"/>
        <v>0</v>
      </c>
      <c r="GP105" s="349">
        <f t="shared" si="200"/>
        <v>0</v>
      </c>
      <c r="GQ105" s="349">
        <f t="shared" si="200"/>
        <v>0</v>
      </c>
      <c r="GR105" s="349">
        <f t="shared" si="200"/>
        <v>0</v>
      </c>
      <c r="GS105" s="349">
        <f t="shared" si="200"/>
        <v>0</v>
      </c>
      <c r="GT105" s="349">
        <f t="shared" si="200"/>
        <v>0</v>
      </c>
      <c r="GU105" s="349">
        <f t="shared" si="200"/>
        <v>0</v>
      </c>
      <c r="GV105" s="349">
        <f t="shared" si="200"/>
        <v>0</v>
      </c>
      <c r="GW105" s="349">
        <f t="shared" si="200"/>
        <v>0</v>
      </c>
      <c r="GX105" s="349">
        <f t="shared" si="200"/>
        <v>0</v>
      </c>
      <c r="GY105" s="349">
        <f t="shared" si="200"/>
        <v>0</v>
      </c>
      <c r="GZ105" s="349">
        <f t="shared" si="200"/>
        <v>0</v>
      </c>
      <c r="HA105" s="349">
        <f t="shared" si="200"/>
        <v>0</v>
      </c>
    </row>
    <row r="106" spans="3:209" x14ac:dyDescent="0.2">
      <c r="C106" s="350"/>
      <c r="D106" s="351"/>
      <c r="E106" s="352"/>
      <c r="F106" s="353"/>
      <c r="G106" s="353"/>
      <c r="H106" s="354"/>
      <c r="I106" s="355"/>
      <c r="J106" s="355"/>
      <c r="K106" s="356" t="s">
        <v>339</v>
      </c>
      <c r="L106" s="357">
        <f>'Project Uses'!$C$58</f>
        <v>0</v>
      </c>
      <c r="M106" s="352"/>
      <c r="N106" s="358">
        <f>MIN(-N105,L106)</f>
        <v>0</v>
      </c>
      <c r="O106" s="358">
        <f>MIN(-O105,$L$106-SUM($N106:N106))</f>
        <v>0</v>
      </c>
      <c r="P106" s="358">
        <f>MIN(-P105,$L$106-SUM($N106:O106))</f>
        <v>0</v>
      </c>
      <c r="Q106" s="358">
        <f>MIN(-Q105,$L$106-SUM($N106:P106))</f>
        <v>0</v>
      </c>
      <c r="R106" s="358">
        <f>MIN(-R105,$L$106-SUM($N106:Q106))</f>
        <v>0</v>
      </c>
      <c r="S106" s="358">
        <f>MIN(-S105,$L$106-SUM($N106:R106))</f>
        <v>0</v>
      </c>
      <c r="T106" s="358">
        <f>MIN(-T105,$L$106-SUM($N106:S106))</f>
        <v>0</v>
      </c>
      <c r="U106" s="358">
        <f>MIN(-U105,$L$106-SUM($N106:T106))</f>
        <v>0</v>
      </c>
      <c r="V106" s="358">
        <f>MIN(-V105,$L$106-SUM($N106:U106))</f>
        <v>0</v>
      </c>
      <c r="W106" s="358">
        <f>MIN(-W105,$L$106-SUM($N106:V106))</f>
        <v>0</v>
      </c>
      <c r="X106" s="358">
        <f>MIN(-X105,$L$106-SUM($N106:W106))</f>
        <v>0</v>
      </c>
      <c r="Y106" s="358">
        <f>MIN(-Y105,$L$106-SUM($N106:X106))</f>
        <v>0</v>
      </c>
      <c r="Z106" s="358">
        <f>MIN(-Z105,$L$106-SUM($N106:Y106))</f>
        <v>0</v>
      </c>
      <c r="AA106" s="358">
        <f>MIN(-AA105,$L$106-SUM($N106:Z106))</f>
        <v>0</v>
      </c>
      <c r="AB106" s="358">
        <f>MIN(-AB105,$L$106-SUM($N106:AA106))</f>
        <v>0</v>
      </c>
      <c r="AD106" s="358">
        <f>MIN(-AD105,$L$106-SUM($N106:AC106))</f>
        <v>0</v>
      </c>
      <c r="AE106" s="358">
        <f>MIN(-AE105,$L$106-SUM($N106:AD106))</f>
        <v>0</v>
      </c>
      <c r="AF106" s="358">
        <f>MIN(-AF105,$L$106-SUM($N106:AE106))</f>
        <v>0</v>
      </c>
      <c r="AG106" s="358">
        <f>MIN(-AG105,$L$106-SUM($N106:AF106))</f>
        <v>0</v>
      </c>
      <c r="AH106" s="358">
        <f>MIN(-AH105,$L$106-SUM($N106:AG106))</f>
        <v>0</v>
      </c>
      <c r="AI106" s="358">
        <f>MIN(-AI105,$L$106-SUM($N106:AH106))</f>
        <v>0</v>
      </c>
      <c r="AJ106" s="358">
        <f>MIN(-AJ105,$L$106-SUM($N106:AI106))</f>
        <v>0</v>
      </c>
      <c r="AK106" s="358">
        <f>MIN(-AK105,$L$106-SUM($N106:AJ106))</f>
        <v>0</v>
      </c>
      <c r="AL106" s="358">
        <f>MIN(-AL105,$L$106-SUM($N106:AK106))</f>
        <v>0</v>
      </c>
      <c r="AM106" s="358">
        <f>MIN(-AM105,$L$106-SUM($N106:AL106))</f>
        <v>0</v>
      </c>
      <c r="AN106" s="358">
        <f>MIN(-AN105,$L$106-SUM($N106:AM106))</f>
        <v>0</v>
      </c>
      <c r="AO106" s="358">
        <f>MIN(-AO105,$L$106-SUM($N106:AN106))</f>
        <v>0</v>
      </c>
      <c r="AP106" s="358">
        <f>MIN(-AP105,$L$106-SUM($N106:AO106))</f>
        <v>0</v>
      </c>
      <c r="AQ106" s="358">
        <f>MIN(-AQ105,$L$106-SUM($N106:AP106))</f>
        <v>0</v>
      </c>
      <c r="AR106" s="358">
        <f>MIN(-AR105,$L$106-SUM($N106:AQ106))</f>
        <v>0</v>
      </c>
      <c r="AS106" s="358">
        <f>MIN(-AS105,$L$106-SUM($N106:AR106))</f>
        <v>0</v>
      </c>
      <c r="AT106" s="358">
        <f>MIN(-AT105,$L$106-SUM($N106:AS106))</f>
        <v>0</v>
      </c>
      <c r="AU106" s="358">
        <f>MIN(-AU105,$L$106-SUM($N106:AT106))</f>
        <v>0</v>
      </c>
      <c r="AV106" s="358">
        <f>MIN(-AV105,$L$106-SUM($N106:AU106))</f>
        <v>0</v>
      </c>
      <c r="AW106" s="358">
        <f>MIN(-AW105,$L$106-SUM($N106:AV106))</f>
        <v>0</v>
      </c>
      <c r="AX106" s="358">
        <f>MIN(-AX105,$L$106-SUM($N106:AW106))</f>
        <v>0</v>
      </c>
      <c r="AY106" s="358">
        <f>MIN(-AY105,$L$106-SUM($N106:AX106))</f>
        <v>0</v>
      </c>
      <c r="AZ106" s="358">
        <f>MIN(-AZ105,$L$106-SUM($N106:AY106))</f>
        <v>0</v>
      </c>
      <c r="BA106" s="358">
        <f>MIN(-BA105,$L$106-SUM($N106:AZ106))</f>
        <v>0</v>
      </c>
      <c r="BB106" s="358">
        <f>MIN(-BB105,$L$106-SUM($N106:BA106))</f>
        <v>0</v>
      </c>
      <c r="BC106" s="358">
        <f>MIN(-BC105,$L$106-SUM($N106:BB106))</f>
        <v>0</v>
      </c>
      <c r="BD106" s="358">
        <f>MIN(-BD105,$L$106-SUM($N106:BC106))</f>
        <v>0</v>
      </c>
      <c r="BE106" s="358">
        <f>MIN(-BE105,$L$106-SUM($N106:BD106))</f>
        <v>0</v>
      </c>
      <c r="BF106" s="358">
        <f>MIN(-BF105,$L$106-SUM($N106:BE106))</f>
        <v>0</v>
      </c>
      <c r="BG106" s="358">
        <f>MIN(-BG105,$L$106-SUM($N106:BF106))</f>
        <v>0</v>
      </c>
      <c r="BH106" s="358">
        <f>MIN(-BH105,$L$106-SUM($N106:BG106))</f>
        <v>0</v>
      </c>
      <c r="BI106" s="358">
        <f>MIN(-BI105,$L$106-SUM($N106:BH106))</f>
        <v>0</v>
      </c>
      <c r="BJ106" s="358">
        <f>MIN(-BJ105,$L$106-SUM($N106:BI106))</f>
        <v>0</v>
      </c>
      <c r="BK106" s="358">
        <f>MIN(-BK105,$L$106-SUM($N106:BJ106))</f>
        <v>0</v>
      </c>
      <c r="BL106" s="358">
        <f>MIN(-BL105,$L$106-SUM($N106:BK106))</f>
        <v>0</v>
      </c>
      <c r="BM106" s="358">
        <f>MIN(-BM105,$L$106-SUM($N106:BL106))</f>
        <v>0</v>
      </c>
      <c r="BN106" s="358">
        <f>MIN(-BN105,$L$106-SUM($N106:BM106))</f>
        <v>0</v>
      </c>
      <c r="BO106" s="358">
        <f>MIN(-BO105,$L$106-SUM($N106:BN106))</f>
        <v>0</v>
      </c>
      <c r="BP106" s="358">
        <f>MIN(-BP105,$L$106-SUM($N106:BO106))</f>
        <v>0</v>
      </c>
      <c r="BQ106" s="358">
        <f>MIN(-BQ105,$L$106-SUM($N106:BP106))</f>
        <v>0</v>
      </c>
      <c r="BR106" s="358">
        <f>MIN(-BR105,$L$106-SUM($N106:BQ106))</f>
        <v>0</v>
      </c>
      <c r="BS106" s="358">
        <f>MIN(-BS105,$L$106-SUM($N106:BR106))</f>
        <v>0</v>
      </c>
      <c r="BT106" s="358">
        <f>MIN(-BT105,$L$106-SUM($N106:BS106))</f>
        <v>0</v>
      </c>
      <c r="BU106" s="358">
        <f>MIN(-BU105,$L$106-SUM($N106:BT106))</f>
        <v>0</v>
      </c>
      <c r="BV106" s="358">
        <f>MIN(-BV105,$L$106-SUM($N106:BU106))</f>
        <v>0</v>
      </c>
      <c r="BW106" s="358">
        <f>MIN(-BW105,$L$106-SUM($N106:BV106))</f>
        <v>0</v>
      </c>
      <c r="BX106" s="358">
        <f>MIN(-BX105,$L$106-SUM($N106:BW106))</f>
        <v>0</v>
      </c>
      <c r="BY106" s="358">
        <f>MIN(-BY105,$L$106-SUM($N106:BX106))</f>
        <v>0</v>
      </c>
      <c r="BZ106" s="358">
        <f>MIN(-BZ105,$L$106-SUM($N106:BY106))</f>
        <v>0</v>
      </c>
      <c r="CA106" s="358">
        <f>MIN(-CA105,$L$106-SUM($N106:BZ106))</f>
        <v>0</v>
      </c>
      <c r="CB106" s="358">
        <f>MIN(-CB105,$L$106-SUM($N106:CA106))</f>
        <v>0</v>
      </c>
      <c r="CC106" s="358">
        <f>MIN(-CC105,$L$106-SUM($N106:CB106))</f>
        <v>0</v>
      </c>
      <c r="CD106" s="358">
        <f>MIN(-CD105,$L$106-SUM($N106:CC106))</f>
        <v>0</v>
      </c>
      <c r="CE106" s="358">
        <f>MIN(-CE105,$L$106-SUM($N106:CD106))</f>
        <v>0</v>
      </c>
      <c r="CF106" s="358">
        <f>MIN(-CF105,$L$106-SUM($N106:CE106))</f>
        <v>0</v>
      </c>
      <c r="CG106" s="358">
        <f>MIN(-CG105,$L$106-SUM($N106:CF106))</f>
        <v>0</v>
      </c>
      <c r="CH106" s="358">
        <f>MIN(-CH105,$L$106-SUM($N106:CG106))</f>
        <v>0</v>
      </c>
      <c r="CI106" s="358">
        <f>MIN(-CI105,$L$106-SUM($N106:CH106))</f>
        <v>0</v>
      </c>
      <c r="CJ106" s="358">
        <f>MIN(-CJ105,$L$106-SUM($N106:CI106))</f>
        <v>0</v>
      </c>
      <c r="CK106" s="358">
        <f>MIN(-CK105,$L$106-SUM($N106:CJ106))</f>
        <v>0</v>
      </c>
      <c r="CL106" s="358">
        <f>MIN(-CL105,$L$106-SUM($N106:CK106))</f>
        <v>0</v>
      </c>
      <c r="CM106" s="358">
        <f>MIN(-CM105,$L$106-SUM($N106:CL106))</f>
        <v>0</v>
      </c>
      <c r="CN106" s="358">
        <f>MIN(-CN105,$L$106-SUM($N106:CM106))</f>
        <v>0</v>
      </c>
      <c r="CO106" s="358">
        <f>MIN(-CO105,$L$106-SUM($N106:CN106))</f>
        <v>0</v>
      </c>
      <c r="CP106" s="358">
        <f>MIN(-CP105,$L$106-SUM($N106:CO106))</f>
        <v>0</v>
      </c>
      <c r="CQ106" s="358">
        <f>MIN(-CQ105,$L$106-SUM($N106:CP106))</f>
        <v>0</v>
      </c>
      <c r="CR106" s="358">
        <f>MIN(-CR105,$L$106-SUM($N106:CQ106))</f>
        <v>0</v>
      </c>
      <c r="CS106" s="358">
        <f>MIN(-CS105,$L$106-SUM($N106:CR106))</f>
        <v>0</v>
      </c>
      <c r="CT106" s="358">
        <f>MIN(-CT105,$L$106-SUM($N106:CS106))</f>
        <v>0</v>
      </c>
      <c r="CU106" s="358">
        <f>MIN(-CU105,$L$106-SUM($N106:CT106))</f>
        <v>0</v>
      </c>
      <c r="CV106" s="358">
        <f>MIN(-CV105,$L$106-SUM($N106:CU106))</f>
        <v>0</v>
      </c>
      <c r="CW106" s="358">
        <f>MIN(-CW105,$L$106-SUM($N106:CV106))</f>
        <v>0</v>
      </c>
      <c r="CX106" s="358">
        <f>MIN(-CX105,$L$106-SUM($N106:CW106))</f>
        <v>0</v>
      </c>
      <c r="CY106" s="358">
        <f>MIN(-CY105,$L$106-SUM($N106:CX106))</f>
        <v>0</v>
      </c>
      <c r="CZ106" s="358">
        <f>MIN(-CZ105,$L$106-SUM($N106:CY106))</f>
        <v>0</v>
      </c>
      <c r="DA106" s="358">
        <f>MIN(-DA105,$L$106-SUM($N106:CZ106))</f>
        <v>0</v>
      </c>
      <c r="DB106" s="358">
        <f>MIN(-DB105,$L$106-SUM($N106:DA106))</f>
        <v>0</v>
      </c>
      <c r="DC106" s="358">
        <f>MIN(-DC105,$L$106-SUM($N106:DB106))</f>
        <v>0</v>
      </c>
      <c r="DD106" s="358">
        <f>MIN(-DD105,$L$106-SUM($N106:DC106))</f>
        <v>0</v>
      </c>
      <c r="DE106" s="358">
        <f>MIN(-DE105,$L$106-SUM($N106:DD106))</f>
        <v>0</v>
      </c>
      <c r="DF106" s="358">
        <f>MIN(-DF105,$L$106-SUM($N106:DE106))</f>
        <v>0</v>
      </c>
      <c r="DG106" s="358">
        <f>MIN(-DG105,$L$106-SUM($N106:DF106))</f>
        <v>0</v>
      </c>
      <c r="DH106" s="358">
        <f>MIN(-DH105,$L$106-SUM($N106:DG106))</f>
        <v>0</v>
      </c>
      <c r="DI106" s="358">
        <f>MIN(-DI105,$L$106-SUM($N106:DH106))</f>
        <v>0</v>
      </c>
      <c r="DJ106" s="358">
        <f>MIN(-DJ105,$L$106-SUM($N106:DI106))</f>
        <v>0</v>
      </c>
      <c r="DK106" s="358">
        <f>MIN(-DK105,$L$106-SUM($N106:DJ106))</f>
        <v>0</v>
      </c>
      <c r="DL106" s="358">
        <f>MIN(-DL105,$L$106-SUM($N106:DK106))</f>
        <v>0</v>
      </c>
      <c r="DM106" s="358">
        <f>MIN(-DM105,$L$106-SUM($N106:DL106))</f>
        <v>0</v>
      </c>
      <c r="DN106" s="358">
        <f>MIN(-DN105,$L$106-SUM($N106:DM106))</f>
        <v>0</v>
      </c>
      <c r="DO106" s="358">
        <f>MIN(-DO105,$L$106-SUM($N106:DN106))</f>
        <v>0</v>
      </c>
      <c r="DP106" s="358">
        <f>MIN(-DP105,$L$106-SUM($N106:DO106))</f>
        <v>0</v>
      </c>
      <c r="DQ106" s="358">
        <f>MIN(-DQ105,$L$106-SUM($N106:DP106))</f>
        <v>0</v>
      </c>
      <c r="DR106" s="358">
        <f>MIN(-DR105,$L$106-SUM($N106:DQ106))</f>
        <v>0</v>
      </c>
      <c r="DS106" s="358">
        <f>MIN(-DS105,$L$106-SUM($N106:DR106))</f>
        <v>0</v>
      </c>
      <c r="DT106" s="358">
        <f>MIN(-DT105,$L$106-SUM($N106:DS106))</f>
        <v>0</v>
      </c>
      <c r="DU106" s="358">
        <f>MIN(-DU105,$L$106-SUM($N106:DT106))</f>
        <v>0</v>
      </c>
      <c r="DV106" s="358">
        <f>MIN(-DV105,$L$106-SUM($N106:DU106))</f>
        <v>0</v>
      </c>
      <c r="DW106" s="358">
        <f>MIN(-DW105,$L$106-SUM($N106:DV106))</f>
        <v>0</v>
      </c>
      <c r="DX106" s="358">
        <f>MIN(-DX105,$L$106-SUM($N106:DW106))</f>
        <v>0</v>
      </c>
      <c r="DY106" s="358">
        <f>MIN(-DY105,$L$106-SUM($N106:DX106))</f>
        <v>0</v>
      </c>
      <c r="DZ106" s="358">
        <f>MIN(-DZ105,$L$106-SUM($N106:DY106))</f>
        <v>0</v>
      </c>
      <c r="EA106" s="358">
        <f>MIN(-EA105,$L$106-SUM($N106:DZ106))</f>
        <v>0</v>
      </c>
      <c r="EB106" s="358">
        <f>MIN(-EB105,$L$106-SUM($N106:EA106))</f>
        <v>0</v>
      </c>
      <c r="EC106" s="358">
        <f>MIN(-EC105,$L$106-SUM($N106:EB106))</f>
        <v>0</v>
      </c>
      <c r="ED106" s="358">
        <f>MIN(-ED105,$L$106-SUM($N106:EC106))</f>
        <v>0</v>
      </c>
      <c r="EE106" s="358">
        <f>MIN(-EE105,$L$106-SUM($N106:ED106))</f>
        <v>0</v>
      </c>
      <c r="EF106" s="358">
        <f>MIN(-EF105,$L$106-SUM($N106:EE106))</f>
        <v>0</v>
      </c>
      <c r="EG106" s="358">
        <f>MIN(-EG105,$L$106-SUM($N106:EF106))</f>
        <v>0</v>
      </c>
      <c r="EH106" s="358">
        <f>MIN(-EH105,$L$106-SUM($N106:EG106))</f>
        <v>0</v>
      </c>
      <c r="EI106" s="358">
        <f>MIN(-EI105,$L$106-SUM($N106:EH106))</f>
        <v>0</v>
      </c>
      <c r="EJ106" s="358">
        <f>MIN(-EJ105,$L$106-SUM($N106:EI106))</f>
        <v>0</v>
      </c>
      <c r="EK106" s="358">
        <f>MIN(-EK105,$L$106-SUM($N106:EJ106))</f>
        <v>0</v>
      </c>
      <c r="EL106" s="358">
        <f>MIN(-EL105,$L$106-SUM($N106:EK106))</f>
        <v>0</v>
      </c>
      <c r="EM106" s="358">
        <f>MIN(-EM105,$L$106-SUM($N106:EL106))</f>
        <v>0</v>
      </c>
      <c r="EN106" s="358">
        <f>MIN(-EN105,$L$106-SUM($N106:EM106))</f>
        <v>0</v>
      </c>
      <c r="EO106" s="358">
        <f>MIN(-EO105,$L$106-SUM($N106:EN106))</f>
        <v>0</v>
      </c>
      <c r="EP106" s="358">
        <f>MIN(-EP105,$L$106-SUM($N106:EO106))</f>
        <v>0</v>
      </c>
      <c r="EQ106" s="358">
        <f>MIN(-EQ105,$L$106-SUM($N106:EP106))</f>
        <v>0</v>
      </c>
      <c r="ER106" s="358">
        <f>MIN(-ER105,$L$106-SUM($N106:EQ106))</f>
        <v>0</v>
      </c>
      <c r="ES106" s="358">
        <f>MIN(-ES105,$L$106-SUM($N106:ER106))</f>
        <v>0</v>
      </c>
      <c r="ET106" s="358">
        <f>MIN(-ET105,$L$106-SUM($N106:ES106))</f>
        <v>0</v>
      </c>
      <c r="EU106" s="358">
        <f>MIN(-EU105,$L$106-SUM($N106:ET106))</f>
        <v>0</v>
      </c>
      <c r="EV106" s="358">
        <f>MIN(-EV105,$L$106-SUM($N106:EU106))</f>
        <v>0</v>
      </c>
      <c r="EW106" s="358">
        <f>MIN(-EW105,$L$106-SUM($N106:EV106))</f>
        <v>0</v>
      </c>
      <c r="EX106" s="358">
        <f>MIN(-EX105,$L$106-SUM($N106:EW106))</f>
        <v>0</v>
      </c>
      <c r="EY106" s="358">
        <f>MIN(-EY105,$L$106-SUM($N106:EX106))</f>
        <v>0</v>
      </c>
      <c r="EZ106" s="358">
        <f>MIN(-EZ105,$L$106-SUM($N106:EY106))</f>
        <v>0</v>
      </c>
      <c r="FA106" s="358">
        <f>MIN(-FA105,$L$106-SUM($N106:EZ106))</f>
        <v>0</v>
      </c>
      <c r="FB106" s="358">
        <f>MIN(-FB105,$L$106-SUM($N106:FA106))</f>
        <v>0</v>
      </c>
      <c r="FC106" s="358">
        <f>MIN(-FC105,$L$106-SUM($N106:FB106))</f>
        <v>0</v>
      </c>
      <c r="FD106" s="358">
        <f>MIN(-FD105,$L$106-SUM($N106:FC106))</f>
        <v>0</v>
      </c>
      <c r="FE106" s="358">
        <f>MIN(-FE105,$L$106-SUM($N106:FD106))</f>
        <v>0</v>
      </c>
      <c r="FF106" s="358">
        <f>MIN(-FF105,$L$106-SUM($N106:FE106))</f>
        <v>0</v>
      </c>
      <c r="FG106" s="358">
        <f>MIN(-FG105,$L$106-SUM($N106:FF106))</f>
        <v>0</v>
      </c>
      <c r="FH106" s="358">
        <f>MIN(-FH105,$L$106-SUM($N106:FG106))</f>
        <v>0</v>
      </c>
      <c r="FI106" s="358">
        <f>MIN(-FI105,$L$106-SUM($N106:FH106))</f>
        <v>0</v>
      </c>
      <c r="FJ106" s="358">
        <f>MIN(-FJ105,$L$106-SUM($N106:FI106))</f>
        <v>0</v>
      </c>
      <c r="FK106" s="358">
        <f>MIN(-FK105,$L$106-SUM($N106:FJ106))</f>
        <v>0</v>
      </c>
      <c r="FL106" s="358">
        <f>MIN(-FL105,$L$106-SUM($N106:FK106))</f>
        <v>0</v>
      </c>
      <c r="FM106" s="358">
        <f>MIN(-FM105,$L$106-SUM($N106:FL106))</f>
        <v>0</v>
      </c>
      <c r="FN106" s="358">
        <f>MIN(-FN105,$L$106-SUM($N106:FM106))</f>
        <v>0</v>
      </c>
      <c r="FO106" s="358">
        <f>MIN(-FO105,$L$106-SUM($N106:FN106))</f>
        <v>0</v>
      </c>
      <c r="FP106" s="358">
        <f>MIN(-FP105,$L$106-SUM($N106:FO106))</f>
        <v>0</v>
      </c>
      <c r="FQ106" s="358">
        <f>MIN(-FQ105,$L$106-SUM($N106:FP106))</f>
        <v>0</v>
      </c>
      <c r="FR106" s="358">
        <f>MIN(-FR105,$L$106-SUM($N106:FQ106))</f>
        <v>0</v>
      </c>
      <c r="FS106" s="358">
        <f>MIN(-FS105,$L$106-SUM($N106:FR106))</f>
        <v>0</v>
      </c>
      <c r="FT106" s="358">
        <f>MIN(-FT105,$L$106-SUM($N106:FS106))</f>
        <v>0</v>
      </c>
      <c r="FU106" s="358">
        <f>MIN(-FU105,$L$106-SUM($N106:FT106))</f>
        <v>0</v>
      </c>
      <c r="FV106" s="358">
        <f>MIN(-FV105,$L$106-SUM($N106:FU106))</f>
        <v>0</v>
      </c>
      <c r="FW106" s="358">
        <f>MIN(-FW105,$L$106-SUM($N106:FV106))</f>
        <v>0</v>
      </c>
      <c r="FX106" s="358">
        <f>MIN(-FX105,$L$106-SUM($N106:FW106))</f>
        <v>0</v>
      </c>
      <c r="FY106" s="358">
        <f>MIN(-FY105,$L$106-SUM($N106:FX106))</f>
        <v>0</v>
      </c>
      <c r="FZ106" s="358">
        <f>MIN(-FZ105,$L$106-SUM($N106:FY106))</f>
        <v>0</v>
      </c>
      <c r="GA106" s="358">
        <f>MIN(-GA105,$L$106-SUM($N106:FZ106))</f>
        <v>0</v>
      </c>
      <c r="GB106" s="358">
        <f>MIN(-GB105,$L$106-SUM($N106:GA106))</f>
        <v>0</v>
      </c>
      <c r="GC106" s="358">
        <f>MIN(-GC105,$L$106-SUM($N106:GB106))</f>
        <v>0</v>
      </c>
      <c r="GD106" s="358">
        <f>MIN(-GD105,$L$106-SUM($N106:GC106))</f>
        <v>0</v>
      </c>
      <c r="GE106" s="358">
        <f>MIN(-GE105,$L$106-SUM($N106:GD106))</f>
        <v>0</v>
      </c>
      <c r="GF106" s="358">
        <f>MIN(-GF105,$L$106-SUM($N106:GE106))</f>
        <v>0</v>
      </c>
      <c r="GG106" s="358">
        <f>MIN(-GG105,$L$106-SUM($N106:GF106))</f>
        <v>0</v>
      </c>
      <c r="GH106" s="358">
        <f>MIN(-GH105,$L$106-SUM($N106:GG106))</f>
        <v>0</v>
      </c>
      <c r="GI106" s="358">
        <f>MIN(-GI105,$L$106-SUM($N106:GH106))</f>
        <v>0</v>
      </c>
      <c r="GJ106" s="358">
        <f>MIN(-GJ105,$L$106-SUM($N106:GI106))</f>
        <v>0</v>
      </c>
      <c r="GK106" s="358">
        <f>MIN(-GK105,$L$106-SUM($N106:GJ106))</f>
        <v>0</v>
      </c>
      <c r="GL106" s="358">
        <f>MIN(-GL105,$L$106-SUM($N106:GK106))</f>
        <v>0</v>
      </c>
      <c r="GM106" s="358">
        <f>MIN(-GM105,$L$106-SUM($N106:GL106))</f>
        <v>0</v>
      </c>
      <c r="GN106" s="358">
        <f>MIN(-GN105,$L$106-SUM($N106:GM106))</f>
        <v>0</v>
      </c>
      <c r="GO106" s="358">
        <f>MIN(-GO105,$L$106-SUM($N106:GN106))</f>
        <v>0</v>
      </c>
      <c r="GP106" s="358">
        <f>MIN(-GP105,$L$106-SUM($N106:GO106))</f>
        <v>0</v>
      </c>
      <c r="GQ106" s="358">
        <f>MIN(-GQ105,$L$106-SUM($N106:GP106))</f>
        <v>0</v>
      </c>
      <c r="GR106" s="358">
        <f>MIN(-GR105,$L$106-SUM($N106:GQ106))</f>
        <v>0</v>
      </c>
      <c r="GS106" s="358">
        <f>MIN(-GS105,$L$106-SUM($N106:GR106))</f>
        <v>0</v>
      </c>
      <c r="GT106" s="358">
        <f>MIN(-GT105,$L$106-SUM($N106:GS106))</f>
        <v>0</v>
      </c>
      <c r="GU106" s="358">
        <f>MIN(-GU105,$L$106-SUM($N106:GT106))</f>
        <v>0</v>
      </c>
      <c r="GV106" s="358">
        <f>MIN(-GV105,$L$106-SUM($N106:GU106))</f>
        <v>0</v>
      </c>
      <c r="GW106" s="358">
        <f>MIN(-GW105,$L$106-SUM($N106:GV106))</f>
        <v>0</v>
      </c>
      <c r="GX106" s="358">
        <f>MIN(-GX105,$L$106-SUM($N106:GW106))</f>
        <v>0</v>
      </c>
      <c r="GY106" s="358">
        <f>MIN(-GY105,$L$106-SUM($N106:GX106))</f>
        <v>0</v>
      </c>
      <c r="GZ106" s="358">
        <f>MIN(-GZ105,$L$106-SUM($N106:GY106))</f>
        <v>0</v>
      </c>
      <c r="HA106" s="358">
        <f>MIN(-HA105,$L$106-SUM($N106:GZ106))</f>
        <v>0</v>
      </c>
    </row>
    <row r="107" spans="3:209" x14ac:dyDescent="0.2">
      <c r="C107" s="313"/>
      <c r="D107" s="314"/>
      <c r="E107" s="315"/>
      <c r="F107" s="316"/>
      <c r="G107" s="316"/>
      <c r="H107" s="317"/>
      <c r="I107" s="318"/>
      <c r="J107" s="318"/>
      <c r="K107" s="318"/>
      <c r="L107" s="320" t="s">
        <v>340</v>
      </c>
      <c r="M107" s="315"/>
      <c r="N107" s="319">
        <f>SUM(N105:N106)</f>
        <v>0</v>
      </c>
      <c r="O107" s="319">
        <f t="shared" ref="O107:AB107" si="201">SUM(O105:O106)</f>
        <v>0</v>
      </c>
      <c r="P107" s="319">
        <f t="shared" si="201"/>
        <v>0</v>
      </c>
      <c r="Q107" s="319">
        <f t="shared" si="201"/>
        <v>0</v>
      </c>
      <c r="R107" s="319">
        <f t="shared" si="201"/>
        <v>0</v>
      </c>
      <c r="S107" s="319">
        <f t="shared" si="201"/>
        <v>0</v>
      </c>
      <c r="T107" s="319">
        <f t="shared" si="201"/>
        <v>0</v>
      </c>
      <c r="U107" s="319">
        <f t="shared" si="201"/>
        <v>0</v>
      </c>
      <c r="V107" s="319">
        <f t="shared" si="201"/>
        <v>0</v>
      </c>
      <c r="W107" s="319">
        <f t="shared" si="201"/>
        <v>0</v>
      </c>
      <c r="X107" s="319">
        <f t="shared" si="201"/>
        <v>0</v>
      </c>
      <c r="Y107" s="319">
        <f t="shared" si="201"/>
        <v>0</v>
      </c>
      <c r="Z107" s="319">
        <f t="shared" si="201"/>
        <v>0</v>
      </c>
      <c r="AA107" s="319">
        <f t="shared" si="201"/>
        <v>0</v>
      </c>
      <c r="AB107" s="319">
        <f t="shared" si="201"/>
        <v>0</v>
      </c>
      <c r="AD107" s="319">
        <f>SUM(AD105:AD106)</f>
        <v>0</v>
      </c>
      <c r="AE107" s="319">
        <f>SUM(AE105:AE106)</f>
        <v>0</v>
      </c>
      <c r="AF107" s="319">
        <f>SUM(AF105:AF106)</f>
        <v>0</v>
      </c>
      <c r="AG107" s="319">
        <f>SUM(AG105:AG106)</f>
        <v>0</v>
      </c>
      <c r="AH107" s="319">
        <f>SUM(AH105:AH106)</f>
        <v>0</v>
      </c>
      <c r="AI107" s="319">
        <f t="shared" ref="AI107:CT107" si="202">SUM(AI105:AI106)</f>
        <v>0</v>
      </c>
      <c r="AJ107" s="319">
        <f t="shared" si="202"/>
        <v>0</v>
      </c>
      <c r="AK107" s="319">
        <f t="shared" si="202"/>
        <v>0</v>
      </c>
      <c r="AL107" s="319">
        <f t="shared" si="202"/>
        <v>0</v>
      </c>
      <c r="AM107" s="319">
        <f t="shared" si="202"/>
        <v>0</v>
      </c>
      <c r="AN107" s="319">
        <f t="shared" si="202"/>
        <v>0</v>
      </c>
      <c r="AO107" s="319">
        <f t="shared" si="202"/>
        <v>0</v>
      </c>
      <c r="AP107" s="319">
        <f t="shared" si="202"/>
        <v>0</v>
      </c>
      <c r="AQ107" s="319">
        <f t="shared" si="202"/>
        <v>0</v>
      </c>
      <c r="AR107" s="319">
        <f t="shared" si="202"/>
        <v>0</v>
      </c>
      <c r="AS107" s="319">
        <f t="shared" si="202"/>
        <v>0</v>
      </c>
      <c r="AT107" s="319">
        <f t="shared" si="202"/>
        <v>0</v>
      </c>
      <c r="AU107" s="319">
        <f t="shared" si="202"/>
        <v>0</v>
      </c>
      <c r="AV107" s="319">
        <f t="shared" si="202"/>
        <v>0</v>
      </c>
      <c r="AW107" s="319">
        <f t="shared" si="202"/>
        <v>0</v>
      </c>
      <c r="AX107" s="319">
        <f t="shared" si="202"/>
        <v>0</v>
      </c>
      <c r="AY107" s="319">
        <f t="shared" si="202"/>
        <v>0</v>
      </c>
      <c r="AZ107" s="319">
        <f t="shared" si="202"/>
        <v>0</v>
      </c>
      <c r="BA107" s="319">
        <f t="shared" si="202"/>
        <v>0</v>
      </c>
      <c r="BB107" s="319">
        <f t="shared" si="202"/>
        <v>0</v>
      </c>
      <c r="BC107" s="319">
        <f t="shared" si="202"/>
        <v>0</v>
      </c>
      <c r="BD107" s="319">
        <f t="shared" si="202"/>
        <v>0</v>
      </c>
      <c r="BE107" s="319">
        <f t="shared" si="202"/>
        <v>0</v>
      </c>
      <c r="BF107" s="319">
        <f t="shared" si="202"/>
        <v>0</v>
      </c>
      <c r="BG107" s="319">
        <f t="shared" si="202"/>
        <v>0</v>
      </c>
      <c r="BH107" s="319">
        <f t="shared" si="202"/>
        <v>0</v>
      </c>
      <c r="BI107" s="319">
        <f t="shared" si="202"/>
        <v>0</v>
      </c>
      <c r="BJ107" s="319">
        <f t="shared" si="202"/>
        <v>0</v>
      </c>
      <c r="BK107" s="319">
        <f t="shared" si="202"/>
        <v>0</v>
      </c>
      <c r="BL107" s="319">
        <f t="shared" si="202"/>
        <v>0</v>
      </c>
      <c r="BM107" s="319">
        <f t="shared" si="202"/>
        <v>0</v>
      </c>
      <c r="BN107" s="319">
        <f t="shared" si="202"/>
        <v>0</v>
      </c>
      <c r="BO107" s="319">
        <f t="shared" si="202"/>
        <v>0</v>
      </c>
      <c r="BP107" s="319">
        <f t="shared" si="202"/>
        <v>0</v>
      </c>
      <c r="BQ107" s="319">
        <f t="shared" si="202"/>
        <v>0</v>
      </c>
      <c r="BR107" s="319">
        <f t="shared" si="202"/>
        <v>0</v>
      </c>
      <c r="BS107" s="319">
        <f t="shared" si="202"/>
        <v>0</v>
      </c>
      <c r="BT107" s="319">
        <f t="shared" si="202"/>
        <v>0</v>
      </c>
      <c r="BU107" s="319">
        <f t="shared" si="202"/>
        <v>0</v>
      </c>
      <c r="BV107" s="319">
        <f t="shared" si="202"/>
        <v>0</v>
      </c>
      <c r="BW107" s="319">
        <f t="shared" si="202"/>
        <v>0</v>
      </c>
      <c r="BX107" s="319">
        <f t="shared" si="202"/>
        <v>0</v>
      </c>
      <c r="BY107" s="319">
        <f t="shared" si="202"/>
        <v>0</v>
      </c>
      <c r="BZ107" s="319">
        <f t="shared" si="202"/>
        <v>0</v>
      </c>
      <c r="CA107" s="319">
        <f t="shared" si="202"/>
        <v>0</v>
      </c>
      <c r="CB107" s="319">
        <f t="shared" si="202"/>
        <v>0</v>
      </c>
      <c r="CC107" s="319">
        <f t="shared" si="202"/>
        <v>0</v>
      </c>
      <c r="CD107" s="319">
        <f t="shared" si="202"/>
        <v>0</v>
      </c>
      <c r="CE107" s="319">
        <f t="shared" si="202"/>
        <v>0</v>
      </c>
      <c r="CF107" s="319">
        <f t="shared" si="202"/>
        <v>0</v>
      </c>
      <c r="CG107" s="319">
        <f t="shared" si="202"/>
        <v>0</v>
      </c>
      <c r="CH107" s="319">
        <f t="shared" si="202"/>
        <v>0</v>
      </c>
      <c r="CI107" s="319">
        <f t="shared" si="202"/>
        <v>0</v>
      </c>
      <c r="CJ107" s="319">
        <f t="shared" si="202"/>
        <v>0</v>
      </c>
      <c r="CK107" s="319">
        <f t="shared" si="202"/>
        <v>0</v>
      </c>
      <c r="CL107" s="319">
        <f t="shared" si="202"/>
        <v>0</v>
      </c>
      <c r="CM107" s="319">
        <f t="shared" si="202"/>
        <v>0</v>
      </c>
      <c r="CN107" s="319">
        <f t="shared" si="202"/>
        <v>0</v>
      </c>
      <c r="CO107" s="319">
        <f t="shared" si="202"/>
        <v>0</v>
      </c>
      <c r="CP107" s="319">
        <f t="shared" si="202"/>
        <v>0</v>
      </c>
      <c r="CQ107" s="319">
        <f t="shared" si="202"/>
        <v>0</v>
      </c>
      <c r="CR107" s="319">
        <f t="shared" si="202"/>
        <v>0</v>
      </c>
      <c r="CS107" s="319">
        <f t="shared" si="202"/>
        <v>0</v>
      </c>
      <c r="CT107" s="319">
        <f t="shared" si="202"/>
        <v>0</v>
      </c>
      <c r="CU107" s="319">
        <f t="shared" ref="CU107:FF107" si="203">SUM(CU105:CU106)</f>
        <v>0</v>
      </c>
      <c r="CV107" s="319">
        <f t="shared" si="203"/>
        <v>0</v>
      </c>
      <c r="CW107" s="319">
        <f t="shared" si="203"/>
        <v>0</v>
      </c>
      <c r="CX107" s="319">
        <f t="shared" si="203"/>
        <v>0</v>
      </c>
      <c r="CY107" s="319">
        <f t="shared" si="203"/>
        <v>0</v>
      </c>
      <c r="CZ107" s="319">
        <f t="shared" si="203"/>
        <v>0</v>
      </c>
      <c r="DA107" s="319">
        <f t="shared" si="203"/>
        <v>0</v>
      </c>
      <c r="DB107" s="319">
        <f t="shared" si="203"/>
        <v>0</v>
      </c>
      <c r="DC107" s="319">
        <f t="shared" si="203"/>
        <v>0</v>
      </c>
      <c r="DD107" s="319">
        <f t="shared" si="203"/>
        <v>0</v>
      </c>
      <c r="DE107" s="319">
        <f t="shared" si="203"/>
        <v>0</v>
      </c>
      <c r="DF107" s="319">
        <f t="shared" si="203"/>
        <v>0</v>
      </c>
      <c r="DG107" s="319">
        <f t="shared" si="203"/>
        <v>0</v>
      </c>
      <c r="DH107" s="319">
        <f t="shared" si="203"/>
        <v>0</v>
      </c>
      <c r="DI107" s="319">
        <f t="shared" si="203"/>
        <v>0</v>
      </c>
      <c r="DJ107" s="319">
        <f t="shared" si="203"/>
        <v>0</v>
      </c>
      <c r="DK107" s="319">
        <f t="shared" si="203"/>
        <v>0</v>
      </c>
      <c r="DL107" s="319">
        <f t="shared" si="203"/>
        <v>0</v>
      </c>
      <c r="DM107" s="319">
        <f t="shared" si="203"/>
        <v>0</v>
      </c>
      <c r="DN107" s="319">
        <f t="shared" si="203"/>
        <v>0</v>
      </c>
      <c r="DO107" s="319">
        <f t="shared" si="203"/>
        <v>0</v>
      </c>
      <c r="DP107" s="319">
        <f t="shared" si="203"/>
        <v>0</v>
      </c>
      <c r="DQ107" s="319">
        <f t="shared" si="203"/>
        <v>0</v>
      </c>
      <c r="DR107" s="319">
        <f t="shared" si="203"/>
        <v>0</v>
      </c>
      <c r="DS107" s="319">
        <f t="shared" si="203"/>
        <v>0</v>
      </c>
      <c r="DT107" s="319">
        <f t="shared" si="203"/>
        <v>0</v>
      </c>
      <c r="DU107" s="319">
        <f t="shared" si="203"/>
        <v>0</v>
      </c>
      <c r="DV107" s="319">
        <f t="shared" si="203"/>
        <v>0</v>
      </c>
      <c r="DW107" s="319">
        <f t="shared" si="203"/>
        <v>0</v>
      </c>
      <c r="DX107" s="319">
        <f t="shared" si="203"/>
        <v>0</v>
      </c>
      <c r="DY107" s="319">
        <f t="shared" si="203"/>
        <v>0</v>
      </c>
      <c r="DZ107" s="319">
        <f t="shared" si="203"/>
        <v>0</v>
      </c>
      <c r="EA107" s="319">
        <f t="shared" si="203"/>
        <v>0</v>
      </c>
      <c r="EB107" s="319">
        <f t="shared" si="203"/>
        <v>0</v>
      </c>
      <c r="EC107" s="319">
        <f t="shared" si="203"/>
        <v>0</v>
      </c>
      <c r="ED107" s="319">
        <f t="shared" si="203"/>
        <v>0</v>
      </c>
      <c r="EE107" s="319">
        <f t="shared" si="203"/>
        <v>0</v>
      </c>
      <c r="EF107" s="319">
        <f t="shared" si="203"/>
        <v>0</v>
      </c>
      <c r="EG107" s="319">
        <f t="shared" si="203"/>
        <v>0</v>
      </c>
      <c r="EH107" s="319">
        <f t="shared" si="203"/>
        <v>0</v>
      </c>
      <c r="EI107" s="319">
        <f t="shared" si="203"/>
        <v>0</v>
      </c>
      <c r="EJ107" s="319">
        <f t="shared" si="203"/>
        <v>0</v>
      </c>
      <c r="EK107" s="319">
        <f t="shared" si="203"/>
        <v>0</v>
      </c>
      <c r="EL107" s="319">
        <f t="shared" si="203"/>
        <v>0</v>
      </c>
      <c r="EM107" s="319">
        <f t="shared" si="203"/>
        <v>0</v>
      </c>
      <c r="EN107" s="319">
        <f t="shared" si="203"/>
        <v>0</v>
      </c>
      <c r="EO107" s="319">
        <f t="shared" si="203"/>
        <v>0</v>
      </c>
      <c r="EP107" s="319">
        <f t="shared" si="203"/>
        <v>0</v>
      </c>
      <c r="EQ107" s="319">
        <f t="shared" si="203"/>
        <v>0</v>
      </c>
      <c r="ER107" s="319">
        <f t="shared" si="203"/>
        <v>0</v>
      </c>
      <c r="ES107" s="319">
        <f t="shared" si="203"/>
        <v>0</v>
      </c>
      <c r="ET107" s="319">
        <f t="shared" si="203"/>
        <v>0</v>
      </c>
      <c r="EU107" s="319">
        <f t="shared" si="203"/>
        <v>0</v>
      </c>
      <c r="EV107" s="319">
        <f t="shared" si="203"/>
        <v>0</v>
      </c>
      <c r="EW107" s="319">
        <f t="shared" si="203"/>
        <v>0</v>
      </c>
      <c r="EX107" s="319">
        <f t="shared" si="203"/>
        <v>0</v>
      </c>
      <c r="EY107" s="319">
        <f t="shared" si="203"/>
        <v>0</v>
      </c>
      <c r="EZ107" s="319">
        <f t="shared" si="203"/>
        <v>0</v>
      </c>
      <c r="FA107" s="319">
        <f t="shared" si="203"/>
        <v>0</v>
      </c>
      <c r="FB107" s="319">
        <f t="shared" si="203"/>
        <v>0</v>
      </c>
      <c r="FC107" s="319">
        <f t="shared" si="203"/>
        <v>0</v>
      </c>
      <c r="FD107" s="319">
        <f t="shared" si="203"/>
        <v>0</v>
      </c>
      <c r="FE107" s="319">
        <f t="shared" si="203"/>
        <v>0</v>
      </c>
      <c r="FF107" s="319">
        <f t="shared" si="203"/>
        <v>0</v>
      </c>
      <c r="FG107" s="319">
        <f t="shared" ref="FG107:HA107" si="204">SUM(FG105:FG106)</f>
        <v>0</v>
      </c>
      <c r="FH107" s="319">
        <f t="shared" si="204"/>
        <v>0</v>
      </c>
      <c r="FI107" s="319">
        <f t="shared" si="204"/>
        <v>0</v>
      </c>
      <c r="FJ107" s="319">
        <f t="shared" si="204"/>
        <v>0</v>
      </c>
      <c r="FK107" s="319">
        <f t="shared" si="204"/>
        <v>0</v>
      </c>
      <c r="FL107" s="319">
        <f t="shared" si="204"/>
        <v>0</v>
      </c>
      <c r="FM107" s="319">
        <f t="shared" si="204"/>
        <v>0</v>
      </c>
      <c r="FN107" s="319">
        <f t="shared" si="204"/>
        <v>0</v>
      </c>
      <c r="FO107" s="319">
        <f t="shared" si="204"/>
        <v>0</v>
      </c>
      <c r="FP107" s="319">
        <f t="shared" si="204"/>
        <v>0</v>
      </c>
      <c r="FQ107" s="319">
        <f t="shared" si="204"/>
        <v>0</v>
      </c>
      <c r="FR107" s="319">
        <f t="shared" si="204"/>
        <v>0</v>
      </c>
      <c r="FS107" s="319">
        <f t="shared" si="204"/>
        <v>0</v>
      </c>
      <c r="FT107" s="319">
        <f t="shared" si="204"/>
        <v>0</v>
      </c>
      <c r="FU107" s="319">
        <f t="shared" si="204"/>
        <v>0</v>
      </c>
      <c r="FV107" s="319">
        <f t="shared" si="204"/>
        <v>0</v>
      </c>
      <c r="FW107" s="319">
        <f t="shared" si="204"/>
        <v>0</v>
      </c>
      <c r="FX107" s="319">
        <f t="shared" si="204"/>
        <v>0</v>
      </c>
      <c r="FY107" s="319">
        <f t="shared" si="204"/>
        <v>0</v>
      </c>
      <c r="FZ107" s="319">
        <f t="shared" si="204"/>
        <v>0</v>
      </c>
      <c r="GA107" s="319">
        <f t="shared" si="204"/>
        <v>0</v>
      </c>
      <c r="GB107" s="319">
        <f t="shared" si="204"/>
        <v>0</v>
      </c>
      <c r="GC107" s="319">
        <f t="shared" si="204"/>
        <v>0</v>
      </c>
      <c r="GD107" s="319">
        <f t="shared" si="204"/>
        <v>0</v>
      </c>
      <c r="GE107" s="319">
        <f t="shared" si="204"/>
        <v>0</v>
      </c>
      <c r="GF107" s="319">
        <f t="shared" si="204"/>
        <v>0</v>
      </c>
      <c r="GG107" s="319">
        <f t="shared" si="204"/>
        <v>0</v>
      </c>
      <c r="GH107" s="319">
        <f t="shared" si="204"/>
        <v>0</v>
      </c>
      <c r="GI107" s="319">
        <f t="shared" si="204"/>
        <v>0</v>
      </c>
      <c r="GJ107" s="319">
        <f t="shared" si="204"/>
        <v>0</v>
      </c>
      <c r="GK107" s="319">
        <f t="shared" si="204"/>
        <v>0</v>
      </c>
      <c r="GL107" s="319">
        <f t="shared" si="204"/>
        <v>0</v>
      </c>
      <c r="GM107" s="319">
        <f t="shared" si="204"/>
        <v>0</v>
      </c>
      <c r="GN107" s="319">
        <f t="shared" si="204"/>
        <v>0</v>
      </c>
      <c r="GO107" s="319">
        <f t="shared" si="204"/>
        <v>0</v>
      </c>
      <c r="GP107" s="319">
        <f t="shared" si="204"/>
        <v>0</v>
      </c>
      <c r="GQ107" s="319">
        <f t="shared" si="204"/>
        <v>0</v>
      </c>
      <c r="GR107" s="319">
        <f t="shared" si="204"/>
        <v>0</v>
      </c>
      <c r="GS107" s="319">
        <f t="shared" si="204"/>
        <v>0</v>
      </c>
      <c r="GT107" s="319">
        <f t="shared" si="204"/>
        <v>0</v>
      </c>
      <c r="GU107" s="319">
        <f t="shared" si="204"/>
        <v>0</v>
      </c>
      <c r="GV107" s="319">
        <f t="shared" si="204"/>
        <v>0</v>
      </c>
      <c r="GW107" s="319">
        <f t="shared" si="204"/>
        <v>0</v>
      </c>
      <c r="GX107" s="319">
        <f t="shared" si="204"/>
        <v>0</v>
      </c>
      <c r="GY107" s="319">
        <f t="shared" si="204"/>
        <v>0</v>
      </c>
      <c r="GZ107" s="319">
        <f t="shared" si="204"/>
        <v>0</v>
      </c>
      <c r="HA107" s="319">
        <f t="shared" si="204"/>
        <v>0</v>
      </c>
    </row>
    <row r="109" spans="3:209" hidden="1" x14ac:dyDescent="0.2">
      <c r="C109" s="283" t="s">
        <v>341</v>
      </c>
      <c r="D109" s="284"/>
      <c r="E109" s="284"/>
      <c r="F109" s="285" t="s">
        <v>342</v>
      </c>
      <c r="G109" s="285"/>
      <c r="H109" s="285" t="s">
        <v>335</v>
      </c>
      <c r="I109" s="285" t="s">
        <v>343</v>
      </c>
      <c r="J109" s="285"/>
      <c r="K109" s="285"/>
      <c r="L109" s="285"/>
      <c r="N109" s="286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D109" s="304" t="s">
        <v>344</v>
      </c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04"/>
      <c r="CC109" s="304"/>
      <c r="CD109" s="304"/>
      <c r="CE109" s="304"/>
      <c r="CF109" s="304"/>
      <c r="CG109" s="304"/>
      <c r="CH109" s="304"/>
      <c r="CI109" s="304"/>
      <c r="CJ109" s="304"/>
      <c r="CK109" s="304"/>
      <c r="CL109" s="304"/>
      <c r="CM109" s="304"/>
      <c r="CN109" s="304"/>
      <c r="CO109" s="304"/>
      <c r="CP109" s="304"/>
      <c r="CQ109" s="304"/>
      <c r="CR109" s="304"/>
      <c r="CS109" s="304"/>
      <c r="CT109" s="304"/>
      <c r="CU109" s="304"/>
      <c r="CV109" s="304"/>
      <c r="CW109" s="304"/>
      <c r="CX109" s="304"/>
      <c r="CY109" s="304"/>
      <c r="CZ109" s="304"/>
      <c r="DA109" s="304"/>
      <c r="DB109" s="304"/>
      <c r="DC109" s="304"/>
      <c r="DD109" s="304"/>
      <c r="DE109" s="304"/>
      <c r="DF109" s="304"/>
      <c r="DG109" s="304"/>
      <c r="DH109" s="304"/>
      <c r="DI109" s="304"/>
      <c r="DJ109" s="304"/>
      <c r="DK109" s="304"/>
      <c r="DL109" s="304"/>
      <c r="DM109" s="304"/>
      <c r="DN109" s="304"/>
      <c r="DO109" s="304"/>
      <c r="DP109" s="304"/>
      <c r="DQ109" s="304"/>
      <c r="DR109" s="304"/>
      <c r="DS109" s="304"/>
      <c r="DT109" s="304"/>
      <c r="DU109" s="304"/>
      <c r="DV109" s="304"/>
      <c r="DW109" s="304"/>
      <c r="DX109" s="304"/>
      <c r="DY109" s="304"/>
      <c r="DZ109" s="304"/>
      <c r="EA109" s="304"/>
      <c r="EB109" s="304"/>
      <c r="EC109" s="304"/>
      <c r="ED109" s="304"/>
      <c r="EE109" s="304"/>
      <c r="EF109" s="304"/>
      <c r="EG109" s="304"/>
      <c r="EH109" s="304"/>
      <c r="EI109" s="304"/>
      <c r="EJ109" s="304"/>
      <c r="EK109" s="304"/>
      <c r="EL109" s="304"/>
      <c r="EM109" s="304"/>
      <c r="EN109" s="304"/>
      <c r="EO109" s="304"/>
      <c r="EP109" s="304"/>
      <c r="EQ109" s="304"/>
      <c r="ER109" s="304"/>
      <c r="ES109" s="304"/>
      <c r="ET109" s="304"/>
      <c r="EU109" s="304"/>
      <c r="EV109" s="304"/>
      <c r="EW109" s="304"/>
      <c r="EX109" s="304"/>
      <c r="EY109" s="304"/>
      <c r="EZ109" s="304"/>
      <c r="FA109" s="304"/>
      <c r="FB109" s="304"/>
      <c r="FC109" s="304"/>
      <c r="FD109" s="304"/>
      <c r="FE109" s="304"/>
      <c r="FF109" s="304"/>
      <c r="FG109" s="304"/>
      <c r="FH109" s="304"/>
      <c r="FI109" s="304"/>
      <c r="FJ109" s="304"/>
      <c r="FK109" s="304"/>
      <c r="FL109" s="304"/>
      <c r="FM109" s="304"/>
      <c r="FN109" s="304"/>
      <c r="FO109" s="304"/>
      <c r="FP109" s="304"/>
      <c r="FQ109" s="304"/>
      <c r="FR109" s="304"/>
      <c r="FS109" s="304"/>
      <c r="FT109" s="304"/>
      <c r="FU109" s="304"/>
      <c r="FV109" s="304"/>
      <c r="FW109" s="304"/>
      <c r="FX109" s="304"/>
      <c r="FY109" s="304"/>
      <c r="FZ109" s="304"/>
      <c r="GA109" s="304"/>
      <c r="GB109" s="304"/>
      <c r="GC109" s="304"/>
      <c r="GD109" s="304"/>
      <c r="GE109" s="304"/>
      <c r="GF109" s="304"/>
      <c r="GG109" s="304"/>
      <c r="GH109" s="304"/>
      <c r="GI109" s="304"/>
      <c r="GJ109" s="304"/>
      <c r="GK109" s="304"/>
      <c r="GL109" s="304"/>
      <c r="GM109" s="304"/>
      <c r="GN109" s="304"/>
      <c r="GO109" s="304"/>
      <c r="GP109" s="304"/>
      <c r="GQ109" s="304"/>
      <c r="GR109" s="304"/>
      <c r="GS109" s="304"/>
      <c r="GT109" s="304"/>
      <c r="GU109" s="304"/>
      <c r="GV109" s="304"/>
      <c r="GW109" s="304"/>
      <c r="GX109" s="304"/>
      <c r="GY109" s="304"/>
      <c r="GZ109" s="304"/>
      <c r="HA109" s="304"/>
    </row>
    <row r="110" spans="3:209" hidden="1" x14ac:dyDescent="0.2">
      <c r="C110" s="287">
        <f>C95</f>
        <v>1</v>
      </c>
      <c r="D110" s="270" t="str" cm="1">
        <f t="array" ref="D110:D112">_xlfn._xlws.FILTER(D17:D31,E17:E31="Conventional Debt")</f>
        <v>Conventional Debt Financing</v>
      </c>
      <c r="E110" s="236"/>
      <c r="F110" s="361">
        <f t="shared" ref="F110:F119" si="205">IF(D110=0,"",_xlfn.XLOOKUP(_xlfn.MAXIFS(AD95:HA95,AD95:HA95,"&lt;0"),AD95:HA95,AD$10:HA$10))</f>
        <v>1</v>
      </c>
      <c r="G110" s="361"/>
      <c r="H110" s="362" t="str">
        <f>IF(L95="YES",I95*12,K95)</f>
        <v/>
      </c>
      <c r="I110" s="361">
        <f t="shared" ref="I110:I119" si="206">IF(D110="","",IF(AND(K95&gt;0,L95="NO"),H110+1,IF(L95="YES","N/A",F110+1)))</f>
        <v>2</v>
      </c>
      <c r="J110" s="361"/>
      <c r="K110" s="288"/>
      <c r="L110" s="288"/>
      <c r="N110" s="236">
        <f>COUNTIFS($AD$12:$HA$12,N$12,$AD110:$HA110,"&gt;0")</f>
        <v>11</v>
      </c>
      <c r="O110" s="236">
        <f t="shared" ref="O110:AB110" si="207">COUNTIFS($AD$12:$HA$12,O$12,$AD110:$HA110,"&gt;0")</f>
        <v>12</v>
      </c>
      <c r="P110" s="236">
        <f t="shared" si="207"/>
        <v>12</v>
      </c>
      <c r="Q110" s="236">
        <f t="shared" si="207"/>
        <v>12</v>
      </c>
      <c r="R110" s="236">
        <f t="shared" si="207"/>
        <v>12</v>
      </c>
      <c r="S110" s="236">
        <f t="shared" si="207"/>
        <v>12</v>
      </c>
      <c r="T110" s="236">
        <f t="shared" si="207"/>
        <v>12</v>
      </c>
      <c r="U110" s="236">
        <f t="shared" si="207"/>
        <v>12</v>
      </c>
      <c r="V110" s="236">
        <f t="shared" si="207"/>
        <v>12</v>
      </c>
      <c r="W110" s="236">
        <f t="shared" si="207"/>
        <v>12</v>
      </c>
      <c r="X110" s="236">
        <f t="shared" si="207"/>
        <v>12</v>
      </c>
      <c r="Y110" s="236">
        <f t="shared" si="207"/>
        <v>12</v>
      </c>
      <c r="Z110" s="236">
        <f t="shared" si="207"/>
        <v>12</v>
      </c>
      <c r="AA110" s="236">
        <f t="shared" si="207"/>
        <v>12</v>
      </c>
      <c r="AB110" s="236">
        <f t="shared" si="207"/>
        <v>12</v>
      </c>
      <c r="AD110" s="365">
        <f t="shared" ref="AD110:AM119" si="208">IF(AD$10&lt;$I110,0,1)</f>
        <v>0</v>
      </c>
      <c r="AE110" s="365">
        <f t="shared" si="208"/>
        <v>1</v>
      </c>
      <c r="AF110" s="365">
        <f t="shared" si="208"/>
        <v>1</v>
      </c>
      <c r="AG110" s="365">
        <f t="shared" si="208"/>
        <v>1</v>
      </c>
      <c r="AH110" s="365">
        <f t="shared" si="208"/>
        <v>1</v>
      </c>
      <c r="AI110" s="365">
        <f t="shared" si="208"/>
        <v>1</v>
      </c>
      <c r="AJ110" s="365">
        <f t="shared" si="208"/>
        <v>1</v>
      </c>
      <c r="AK110" s="365">
        <f t="shared" si="208"/>
        <v>1</v>
      </c>
      <c r="AL110" s="365">
        <f t="shared" si="208"/>
        <v>1</v>
      </c>
      <c r="AM110" s="365">
        <f t="shared" si="208"/>
        <v>1</v>
      </c>
      <c r="AN110" s="365">
        <f t="shared" ref="AN110:AW119" si="209">IF(AN$10&lt;$I110,0,1)</f>
        <v>1</v>
      </c>
      <c r="AO110" s="365">
        <f t="shared" si="209"/>
        <v>1</v>
      </c>
      <c r="AP110" s="365">
        <f t="shared" si="209"/>
        <v>1</v>
      </c>
      <c r="AQ110" s="365">
        <f t="shared" si="209"/>
        <v>1</v>
      </c>
      <c r="AR110" s="365">
        <f t="shared" si="209"/>
        <v>1</v>
      </c>
      <c r="AS110" s="365">
        <f t="shared" si="209"/>
        <v>1</v>
      </c>
      <c r="AT110" s="365">
        <f t="shared" si="209"/>
        <v>1</v>
      </c>
      <c r="AU110" s="365">
        <f t="shared" si="209"/>
        <v>1</v>
      </c>
      <c r="AV110" s="365">
        <f t="shared" si="209"/>
        <v>1</v>
      </c>
      <c r="AW110" s="365">
        <f t="shared" si="209"/>
        <v>1</v>
      </c>
      <c r="AX110" s="365">
        <f t="shared" ref="AX110:BG119" si="210">IF(AX$10&lt;$I110,0,1)</f>
        <v>1</v>
      </c>
      <c r="AY110" s="365">
        <f t="shared" si="210"/>
        <v>1</v>
      </c>
      <c r="AZ110" s="365">
        <f t="shared" si="210"/>
        <v>1</v>
      </c>
      <c r="BA110" s="365">
        <f t="shared" si="210"/>
        <v>1</v>
      </c>
      <c r="BB110" s="365">
        <f t="shared" si="210"/>
        <v>1</v>
      </c>
      <c r="BC110" s="365">
        <f t="shared" si="210"/>
        <v>1</v>
      </c>
      <c r="BD110" s="365">
        <f t="shared" si="210"/>
        <v>1</v>
      </c>
      <c r="BE110" s="365">
        <f t="shared" si="210"/>
        <v>1</v>
      </c>
      <c r="BF110" s="365">
        <f t="shared" si="210"/>
        <v>1</v>
      </c>
      <c r="BG110" s="365">
        <f t="shared" si="210"/>
        <v>1</v>
      </c>
      <c r="BH110" s="365">
        <f t="shared" ref="BH110:BQ119" si="211">IF(BH$10&lt;$I110,0,1)</f>
        <v>1</v>
      </c>
      <c r="BI110" s="365">
        <f t="shared" si="211"/>
        <v>1</v>
      </c>
      <c r="BJ110" s="365">
        <f t="shared" si="211"/>
        <v>1</v>
      </c>
      <c r="BK110" s="365">
        <f t="shared" si="211"/>
        <v>1</v>
      </c>
      <c r="BL110" s="365">
        <f t="shared" si="211"/>
        <v>1</v>
      </c>
      <c r="BM110" s="365">
        <f t="shared" si="211"/>
        <v>1</v>
      </c>
      <c r="BN110" s="365">
        <f t="shared" si="211"/>
        <v>1</v>
      </c>
      <c r="BO110" s="365">
        <f t="shared" si="211"/>
        <v>1</v>
      </c>
      <c r="BP110" s="365">
        <f t="shared" si="211"/>
        <v>1</v>
      </c>
      <c r="BQ110" s="365">
        <f t="shared" si="211"/>
        <v>1</v>
      </c>
      <c r="BR110" s="365">
        <f t="shared" ref="BR110:CA119" si="212">IF(BR$10&lt;$I110,0,1)</f>
        <v>1</v>
      </c>
      <c r="BS110" s="365">
        <f t="shared" si="212"/>
        <v>1</v>
      </c>
      <c r="BT110" s="365">
        <f t="shared" si="212"/>
        <v>1</v>
      </c>
      <c r="BU110" s="365">
        <f t="shared" si="212"/>
        <v>1</v>
      </c>
      <c r="BV110" s="365">
        <f t="shared" si="212"/>
        <v>1</v>
      </c>
      <c r="BW110" s="365">
        <f t="shared" si="212"/>
        <v>1</v>
      </c>
      <c r="BX110" s="365">
        <f t="shared" si="212"/>
        <v>1</v>
      </c>
      <c r="BY110" s="365">
        <f t="shared" si="212"/>
        <v>1</v>
      </c>
      <c r="BZ110" s="365">
        <f t="shared" si="212"/>
        <v>1</v>
      </c>
      <c r="CA110" s="365">
        <f t="shared" si="212"/>
        <v>1</v>
      </c>
      <c r="CB110" s="365">
        <f t="shared" ref="CB110:CK119" si="213">IF(CB$10&lt;$I110,0,1)</f>
        <v>1</v>
      </c>
      <c r="CC110" s="365">
        <f t="shared" si="213"/>
        <v>1</v>
      </c>
      <c r="CD110" s="365">
        <f t="shared" si="213"/>
        <v>1</v>
      </c>
      <c r="CE110" s="365">
        <f t="shared" si="213"/>
        <v>1</v>
      </c>
      <c r="CF110" s="365">
        <f t="shared" si="213"/>
        <v>1</v>
      </c>
      <c r="CG110" s="365">
        <f t="shared" si="213"/>
        <v>1</v>
      </c>
      <c r="CH110" s="365">
        <f t="shared" si="213"/>
        <v>1</v>
      </c>
      <c r="CI110" s="365">
        <f t="shared" si="213"/>
        <v>1</v>
      </c>
      <c r="CJ110" s="365">
        <f t="shared" si="213"/>
        <v>1</v>
      </c>
      <c r="CK110" s="365">
        <f t="shared" si="213"/>
        <v>1</v>
      </c>
      <c r="CL110" s="365">
        <f t="shared" ref="CL110:CU119" si="214">IF(CL$10&lt;$I110,0,1)</f>
        <v>1</v>
      </c>
      <c r="CM110" s="365">
        <f t="shared" si="214"/>
        <v>1</v>
      </c>
      <c r="CN110" s="365">
        <f t="shared" si="214"/>
        <v>1</v>
      </c>
      <c r="CO110" s="365">
        <f t="shared" si="214"/>
        <v>1</v>
      </c>
      <c r="CP110" s="365">
        <f t="shared" si="214"/>
        <v>1</v>
      </c>
      <c r="CQ110" s="365">
        <f t="shared" si="214"/>
        <v>1</v>
      </c>
      <c r="CR110" s="365">
        <f t="shared" si="214"/>
        <v>1</v>
      </c>
      <c r="CS110" s="365">
        <f t="shared" si="214"/>
        <v>1</v>
      </c>
      <c r="CT110" s="365">
        <f t="shared" si="214"/>
        <v>1</v>
      </c>
      <c r="CU110" s="365">
        <f t="shared" si="214"/>
        <v>1</v>
      </c>
      <c r="CV110" s="365">
        <f t="shared" ref="CV110:DE119" si="215">IF(CV$10&lt;$I110,0,1)</f>
        <v>1</v>
      </c>
      <c r="CW110" s="365">
        <f t="shared" si="215"/>
        <v>1</v>
      </c>
      <c r="CX110" s="365">
        <f t="shared" si="215"/>
        <v>1</v>
      </c>
      <c r="CY110" s="365">
        <f t="shared" si="215"/>
        <v>1</v>
      </c>
      <c r="CZ110" s="365">
        <f t="shared" si="215"/>
        <v>1</v>
      </c>
      <c r="DA110" s="365">
        <f t="shared" si="215"/>
        <v>1</v>
      </c>
      <c r="DB110" s="365">
        <f t="shared" si="215"/>
        <v>1</v>
      </c>
      <c r="DC110" s="365">
        <f t="shared" si="215"/>
        <v>1</v>
      </c>
      <c r="DD110" s="365">
        <f t="shared" si="215"/>
        <v>1</v>
      </c>
      <c r="DE110" s="365">
        <f t="shared" si="215"/>
        <v>1</v>
      </c>
      <c r="DF110" s="365">
        <f t="shared" ref="DF110:DO119" si="216">IF(DF$10&lt;$I110,0,1)</f>
        <v>1</v>
      </c>
      <c r="DG110" s="365">
        <f t="shared" si="216"/>
        <v>1</v>
      </c>
      <c r="DH110" s="365">
        <f t="shared" si="216"/>
        <v>1</v>
      </c>
      <c r="DI110" s="365">
        <f t="shared" si="216"/>
        <v>1</v>
      </c>
      <c r="DJ110" s="365">
        <f t="shared" si="216"/>
        <v>1</v>
      </c>
      <c r="DK110" s="365">
        <f t="shared" si="216"/>
        <v>1</v>
      </c>
      <c r="DL110" s="365">
        <f t="shared" si="216"/>
        <v>1</v>
      </c>
      <c r="DM110" s="365">
        <f t="shared" si="216"/>
        <v>1</v>
      </c>
      <c r="DN110" s="365">
        <f t="shared" si="216"/>
        <v>1</v>
      </c>
      <c r="DO110" s="365">
        <f t="shared" si="216"/>
        <v>1</v>
      </c>
      <c r="DP110" s="365">
        <f t="shared" ref="DP110:DY119" si="217">IF(DP$10&lt;$I110,0,1)</f>
        <v>1</v>
      </c>
      <c r="DQ110" s="365">
        <f t="shared" si="217"/>
        <v>1</v>
      </c>
      <c r="DR110" s="365">
        <f t="shared" si="217"/>
        <v>1</v>
      </c>
      <c r="DS110" s="365">
        <f t="shared" si="217"/>
        <v>1</v>
      </c>
      <c r="DT110" s="365">
        <f t="shared" si="217"/>
        <v>1</v>
      </c>
      <c r="DU110" s="365">
        <f t="shared" si="217"/>
        <v>1</v>
      </c>
      <c r="DV110" s="365">
        <f t="shared" si="217"/>
        <v>1</v>
      </c>
      <c r="DW110" s="365">
        <f t="shared" si="217"/>
        <v>1</v>
      </c>
      <c r="DX110" s="365">
        <f t="shared" si="217"/>
        <v>1</v>
      </c>
      <c r="DY110" s="365">
        <f t="shared" si="217"/>
        <v>1</v>
      </c>
      <c r="DZ110" s="365">
        <f t="shared" ref="DZ110:EI119" si="218">IF(DZ$10&lt;$I110,0,1)</f>
        <v>1</v>
      </c>
      <c r="EA110" s="365">
        <f t="shared" si="218"/>
        <v>1</v>
      </c>
      <c r="EB110" s="365">
        <f t="shared" si="218"/>
        <v>1</v>
      </c>
      <c r="EC110" s="365">
        <f t="shared" si="218"/>
        <v>1</v>
      </c>
      <c r="ED110" s="365">
        <f t="shared" si="218"/>
        <v>1</v>
      </c>
      <c r="EE110" s="365">
        <f t="shared" si="218"/>
        <v>1</v>
      </c>
      <c r="EF110" s="365">
        <f t="shared" si="218"/>
        <v>1</v>
      </c>
      <c r="EG110" s="365">
        <f t="shared" si="218"/>
        <v>1</v>
      </c>
      <c r="EH110" s="365">
        <f t="shared" si="218"/>
        <v>1</v>
      </c>
      <c r="EI110" s="365">
        <f t="shared" si="218"/>
        <v>1</v>
      </c>
      <c r="EJ110" s="365">
        <f t="shared" ref="EJ110:ES119" si="219">IF(EJ$10&lt;$I110,0,1)</f>
        <v>1</v>
      </c>
      <c r="EK110" s="365">
        <f t="shared" si="219"/>
        <v>1</v>
      </c>
      <c r="EL110" s="365">
        <f t="shared" si="219"/>
        <v>1</v>
      </c>
      <c r="EM110" s="365">
        <f t="shared" si="219"/>
        <v>1</v>
      </c>
      <c r="EN110" s="365">
        <f t="shared" si="219"/>
        <v>1</v>
      </c>
      <c r="EO110" s="365">
        <f t="shared" si="219"/>
        <v>1</v>
      </c>
      <c r="EP110" s="365">
        <f t="shared" si="219"/>
        <v>1</v>
      </c>
      <c r="EQ110" s="365">
        <f t="shared" si="219"/>
        <v>1</v>
      </c>
      <c r="ER110" s="365">
        <f t="shared" si="219"/>
        <v>1</v>
      </c>
      <c r="ES110" s="365">
        <f t="shared" si="219"/>
        <v>1</v>
      </c>
      <c r="ET110" s="365">
        <f t="shared" ref="ET110:FC119" si="220">IF(ET$10&lt;$I110,0,1)</f>
        <v>1</v>
      </c>
      <c r="EU110" s="365">
        <f t="shared" si="220"/>
        <v>1</v>
      </c>
      <c r="EV110" s="365">
        <f t="shared" si="220"/>
        <v>1</v>
      </c>
      <c r="EW110" s="365">
        <f t="shared" si="220"/>
        <v>1</v>
      </c>
      <c r="EX110" s="365">
        <f t="shared" si="220"/>
        <v>1</v>
      </c>
      <c r="EY110" s="365">
        <f t="shared" si="220"/>
        <v>1</v>
      </c>
      <c r="EZ110" s="365">
        <f t="shared" si="220"/>
        <v>1</v>
      </c>
      <c r="FA110" s="365">
        <f t="shared" si="220"/>
        <v>1</v>
      </c>
      <c r="FB110" s="365">
        <f t="shared" si="220"/>
        <v>1</v>
      </c>
      <c r="FC110" s="365">
        <f t="shared" si="220"/>
        <v>1</v>
      </c>
      <c r="FD110" s="365">
        <f t="shared" ref="FD110:FM119" si="221">IF(FD$10&lt;$I110,0,1)</f>
        <v>1</v>
      </c>
      <c r="FE110" s="365">
        <f t="shared" si="221"/>
        <v>1</v>
      </c>
      <c r="FF110" s="365">
        <f t="shared" si="221"/>
        <v>1</v>
      </c>
      <c r="FG110" s="365">
        <f t="shared" si="221"/>
        <v>1</v>
      </c>
      <c r="FH110" s="365">
        <f t="shared" si="221"/>
        <v>1</v>
      </c>
      <c r="FI110" s="365">
        <f t="shared" si="221"/>
        <v>1</v>
      </c>
      <c r="FJ110" s="365">
        <f t="shared" si="221"/>
        <v>1</v>
      </c>
      <c r="FK110" s="365">
        <f t="shared" si="221"/>
        <v>1</v>
      </c>
      <c r="FL110" s="365">
        <f t="shared" si="221"/>
        <v>1</v>
      </c>
      <c r="FM110" s="365">
        <f t="shared" si="221"/>
        <v>1</v>
      </c>
      <c r="FN110" s="365">
        <f t="shared" ref="FN110:FW119" si="222">IF(FN$10&lt;$I110,0,1)</f>
        <v>1</v>
      </c>
      <c r="FO110" s="365">
        <f t="shared" si="222"/>
        <v>1</v>
      </c>
      <c r="FP110" s="365">
        <f t="shared" si="222"/>
        <v>1</v>
      </c>
      <c r="FQ110" s="365">
        <f t="shared" si="222"/>
        <v>1</v>
      </c>
      <c r="FR110" s="365">
        <f t="shared" si="222"/>
        <v>1</v>
      </c>
      <c r="FS110" s="365">
        <f t="shared" si="222"/>
        <v>1</v>
      </c>
      <c r="FT110" s="365">
        <f t="shared" si="222"/>
        <v>1</v>
      </c>
      <c r="FU110" s="365">
        <f t="shared" si="222"/>
        <v>1</v>
      </c>
      <c r="FV110" s="365">
        <f t="shared" si="222"/>
        <v>1</v>
      </c>
      <c r="FW110" s="365">
        <f t="shared" si="222"/>
        <v>1</v>
      </c>
      <c r="FX110" s="365">
        <f t="shared" ref="FX110:GG119" si="223">IF(FX$10&lt;$I110,0,1)</f>
        <v>1</v>
      </c>
      <c r="FY110" s="365">
        <f t="shared" si="223"/>
        <v>1</v>
      </c>
      <c r="FZ110" s="365">
        <f t="shared" si="223"/>
        <v>1</v>
      </c>
      <c r="GA110" s="365">
        <f t="shared" si="223"/>
        <v>1</v>
      </c>
      <c r="GB110" s="365">
        <f t="shared" si="223"/>
        <v>1</v>
      </c>
      <c r="GC110" s="365">
        <f t="shared" si="223"/>
        <v>1</v>
      </c>
      <c r="GD110" s="365">
        <f t="shared" si="223"/>
        <v>1</v>
      </c>
      <c r="GE110" s="365">
        <f t="shared" si="223"/>
        <v>1</v>
      </c>
      <c r="GF110" s="365">
        <f t="shared" si="223"/>
        <v>1</v>
      </c>
      <c r="GG110" s="365">
        <f t="shared" si="223"/>
        <v>1</v>
      </c>
      <c r="GH110" s="365">
        <f t="shared" ref="GH110:GQ119" si="224">IF(GH$10&lt;$I110,0,1)</f>
        <v>1</v>
      </c>
      <c r="GI110" s="365">
        <f t="shared" si="224"/>
        <v>1</v>
      </c>
      <c r="GJ110" s="365">
        <f t="shared" si="224"/>
        <v>1</v>
      </c>
      <c r="GK110" s="365">
        <f t="shared" si="224"/>
        <v>1</v>
      </c>
      <c r="GL110" s="365">
        <f t="shared" si="224"/>
        <v>1</v>
      </c>
      <c r="GM110" s="365">
        <f t="shared" si="224"/>
        <v>1</v>
      </c>
      <c r="GN110" s="365">
        <f t="shared" si="224"/>
        <v>1</v>
      </c>
      <c r="GO110" s="365">
        <f t="shared" si="224"/>
        <v>1</v>
      </c>
      <c r="GP110" s="365">
        <f t="shared" si="224"/>
        <v>1</v>
      </c>
      <c r="GQ110" s="365">
        <f t="shared" si="224"/>
        <v>1</v>
      </c>
      <c r="GR110" s="365">
        <f t="shared" ref="GR110:HA119" si="225">IF(GR$10&lt;$I110,0,1)</f>
        <v>1</v>
      </c>
      <c r="GS110" s="365">
        <f t="shared" si="225"/>
        <v>1</v>
      </c>
      <c r="GT110" s="365">
        <f t="shared" si="225"/>
        <v>1</v>
      </c>
      <c r="GU110" s="365">
        <f t="shared" si="225"/>
        <v>1</v>
      </c>
      <c r="GV110" s="365">
        <f t="shared" si="225"/>
        <v>1</v>
      </c>
      <c r="GW110" s="365">
        <f t="shared" si="225"/>
        <v>1</v>
      </c>
      <c r="GX110" s="365">
        <f t="shared" si="225"/>
        <v>1</v>
      </c>
      <c r="GY110" s="365">
        <f t="shared" si="225"/>
        <v>1</v>
      </c>
      <c r="GZ110" s="365">
        <f t="shared" si="225"/>
        <v>1</v>
      </c>
      <c r="HA110" s="365">
        <f t="shared" si="225"/>
        <v>1</v>
      </c>
    </row>
    <row r="111" spans="3:209" hidden="1" x14ac:dyDescent="0.2">
      <c r="C111" s="262">
        <f t="shared" ref="C111:C119" si="226">C96</f>
        <v>2</v>
      </c>
      <c r="D111" s="21" t="str">
        <v>PayGo TIF Loan</v>
      </c>
      <c r="F111" s="359">
        <f t="shared" si="205"/>
        <v>1</v>
      </c>
      <c r="G111" s="359"/>
      <c r="H111" s="360" t="str">
        <f t="shared" ref="H111:H119" si="227">IF(L96="YES",I96*12,K96)</f>
        <v/>
      </c>
      <c r="I111" s="359">
        <f t="shared" si="206"/>
        <v>2</v>
      </c>
      <c r="J111" s="359"/>
      <c r="N111" s="19">
        <f t="shared" ref="N111:AB119" si="228">COUNTIFS($AD$12:$HA$12,N$12,$AD111:$HA111,"&gt;0")</f>
        <v>11</v>
      </c>
      <c r="O111" s="19">
        <f t="shared" si="228"/>
        <v>12</v>
      </c>
      <c r="P111" s="19">
        <f t="shared" si="228"/>
        <v>12</v>
      </c>
      <c r="Q111" s="19">
        <f t="shared" si="228"/>
        <v>12</v>
      </c>
      <c r="R111" s="19">
        <f t="shared" si="228"/>
        <v>12</v>
      </c>
      <c r="S111" s="19">
        <f t="shared" si="228"/>
        <v>12</v>
      </c>
      <c r="T111" s="19">
        <f t="shared" si="228"/>
        <v>12</v>
      </c>
      <c r="U111" s="19">
        <f t="shared" si="228"/>
        <v>12</v>
      </c>
      <c r="V111" s="19">
        <f t="shared" si="228"/>
        <v>12</v>
      </c>
      <c r="W111" s="19">
        <f t="shared" si="228"/>
        <v>12</v>
      </c>
      <c r="X111" s="19">
        <f t="shared" si="228"/>
        <v>12</v>
      </c>
      <c r="Y111" s="19">
        <f t="shared" si="228"/>
        <v>12</v>
      </c>
      <c r="Z111" s="19">
        <f t="shared" si="228"/>
        <v>12</v>
      </c>
      <c r="AA111" s="19">
        <f t="shared" si="228"/>
        <v>12</v>
      </c>
      <c r="AB111" s="19">
        <f t="shared" si="228"/>
        <v>12</v>
      </c>
      <c r="AD111" s="6">
        <f t="shared" si="208"/>
        <v>0</v>
      </c>
      <c r="AE111" s="6">
        <f t="shared" si="208"/>
        <v>1</v>
      </c>
      <c r="AF111" s="6">
        <f t="shared" si="208"/>
        <v>1</v>
      </c>
      <c r="AG111" s="6">
        <f t="shared" si="208"/>
        <v>1</v>
      </c>
      <c r="AH111" s="6">
        <f t="shared" si="208"/>
        <v>1</v>
      </c>
      <c r="AI111" s="6">
        <f t="shared" si="208"/>
        <v>1</v>
      </c>
      <c r="AJ111" s="6">
        <f t="shared" si="208"/>
        <v>1</v>
      </c>
      <c r="AK111" s="6">
        <f t="shared" si="208"/>
        <v>1</v>
      </c>
      <c r="AL111" s="6">
        <f t="shared" si="208"/>
        <v>1</v>
      </c>
      <c r="AM111" s="6">
        <f t="shared" si="208"/>
        <v>1</v>
      </c>
      <c r="AN111" s="6">
        <f t="shared" si="209"/>
        <v>1</v>
      </c>
      <c r="AO111" s="6">
        <f t="shared" si="209"/>
        <v>1</v>
      </c>
      <c r="AP111" s="6">
        <f t="shared" si="209"/>
        <v>1</v>
      </c>
      <c r="AQ111" s="6">
        <f t="shared" si="209"/>
        <v>1</v>
      </c>
      <c r="AR111" s="6">
        <f t="shared" si="209"/>
        <v>1</v>
      </c>
      <c r="AS111" s="6">
        <f t="shared" si="209"/>
        <v>1</v>
      </c>
      <c r="AT111" s="6">
        <f t="shared" si="209"/>
        <v>1</v>
      </c>
      <c r="AU111" s="6">
        <f t="shared" si="209"/>
        <v>1</v>
      </c>
      <c r="AV111" s="6">
        <f t="shared" si="209"/>
        <v>1</v>
      </c>
      <c r="AW111" s="6">
        <f t="shared" si="209"/>
        <v>1</v>
      </c>
      <c r="AX111" s="6">
        <f t="shared" si="210"/>
        <v>1</v>
      </c>
      <c r="AY111" s="6">
        <f t="shared" si="210"/>
        <v>1</v>
      </c>
      <c r="AZ111" s="6">
        <f t="shared" si="210"/>
        <v>1</v>
      </c>
      <c r="BA111" s="6">
        <f t="shared" si="210"/>
        <v>1</v>
      </c>
      <c r="BB111" s="6">
        <f t="shared" si="210"/>
        <v>1</v>
      </c>
      <c r="BC111" s="6">
        <f t="shared" si="210"/>
        <v>1</v>
      </c>
      <c r="BD111" s="6">
        <f t="shared" si="210"/>
        <v>1</v>
      </c>
      <c r="BE111" s="6">
        <f t="shared" si="210"/>
        <v>1</v>
      </c>
      <c r="BF111" s="6">
        <f t="shared" si="210"/>
        <v>1</v>
      </c>
      <c r="BG111" s="6">
        <f t="shared" si="210"/>
        <v>1</v>
      </c>
      <c r="BH111" s="6">
        <f t="shared" si="211"/>
        <v>1</v>
      </c>
      <c r="BI111" s="6">
        <f t="shared" si="211"/>
        <v>1</v>
      </c>
      <c r="BJ111" s="6">
        <f t="shared" si="211"/>
        <v>1</v>
      </c>
      <c r="BK111" s="6">
        <f t="shared" si="211"/>
        <v>1</v>
      </c>
      <c r="BL111" s="6">
        <f t="shared" si="211"/>
        <v>1</v>
      </c>
      <c r="BM111" s="6">
        <f t="shared" si="211"/>
        <v>1</v>
      </c>
      <c r="BN111" s="6">
        <f t="shared" si="211"/>
        <v>1</v>
      </c>
      <c r="BO111" s="6">
        <f t="shared" si="211"/>
        <v>1</v>
      </c>
      <c r="BP111" s="6">
        <f t="shared" si="211"/>
        <v>1</v>
      </c>
      <c r="BQ111" s="6">
        <f t="shared" si="211"/>
        <v>1</v>
      </c>
      <c r="BR111" s="6">
        <f t="shared" si="212"/>
        <v>1</v>
      </c>
      <c r="BS111" s="6">
        <f t="shared" si="212"/>
        <v>1</v>
      </c>
      <c r="BT111" s="6">
        <f t="shared" si="212"/>
        <v>1</v>
      </c>
      <c r="BU111" s="6">
        <f t="shared" si="212"/>
        <v>1</v>
      </c>
      <c r="BV111" s="6">
        <f t="shared" si="212"/>
        <v>1</v>
      </c>
      <c r="BW111" s="6">
        <f t="shared" si="212"/>
        <v>1</v>
      </c>
      <c r="BX111" s="6">
        <f t="shared" si="212"/>
        <v>1</v>
      </c>
      <c r="BY111" s="6">
        <f t="shared" si="212"/>
        <v>1</v>
      </c>
      <c r="BZ111" s="6">
        <f t="shared" si="212"/>
        <v>1</v>
      </c>
      <c r="CA111" s="6">
        <f t="shared" si="212"/>
        <v>1</v>
      </c>
      <c r="CB111" s="6">
        <f t="shared" si="213"/>
        <v>1</v>
      </c>
      <c r="CC111" s="6">
        <f t="shared" si="213"/>
        <v>1</v>
      </c>
      <c r="CD111" s="6">
        <f t="shared" si="213"/>
        <v>1</v>
      </c>
      <c r="CE111" s="6">
        <f t="shared" si="213"/>
        <v>1</v>
      </c>
      <c r="CF111" s="6">
        <f t="shared" si="213"/>
        <v>1</v>
      </c>
      <c r="CG111" s="6">
        <f t="shared" si="213"/>
        <v>1</v>
      </c>
      <c r="CH111" s="6">
        <f t="shared" si="213"/>
        <v>1</v>
      </c>
      <c r="CI111" s="6">
        <f t="shared" si="213"/>
        <v>1</v>
      </c>
      <c r="CJ111" s="6">
        <f t="shared" si="213"/>
        <v>1</v>
      </c>
      <c r="CK111" s="6">
        <f t="shared" si="213"/>
        <v>1</v>
      </c>
      <c r="CL111" s="6">
        <f t="shared" si="214"/>
        <v>1</v>
      </c>
      <c r="CM111" s="6">
        <f t="shared" si="214"/>
        <v>1</v>
      </c>
      <c r="CN111" s="6">
        <f t="shared" si="214"/>
        <v>1</v>
      </c>
      <c r="CO111" s="6">
        <f t="shared" si="214"/>
        <v>1</v>
      </c>
      <c r="CP111" s="6">
        <f t="shared" si="214"/>
        <v>1</v>
      </c>
      <c r="CQ111" s="6">
        <f t="shared" si="214"/>
        <v>1</v>
      </c>
      <c r="CR111" s="6">
        <f t="shared" si="214"/>
        <v>1</v>
      </c>
      <c r="CS111" s="6">
        <f t="shared" si="214"/>
        <v>1</v>
      </c>
      <c r="CT111" s="6">
        <f t="shared" si="214"/>
        <v>1</v>
      </c>
      <c r="CU111" s="6">
        <f t="shared" si="214"/>
        <v>1</v>
      </c>
      <c r="CV111" s="6">
        <f t="shared" si="215"/>
        <v>1</v>
      </c>
      <c r="CW111" s="6">
        <f t="shared" si="215"/>
        <v>1</v>
      </c>
      <c r="CX111" s="6">
        <f t="shared" si="215"/>
        <v>1</v>
      </c>
      <c r="CY111" s="6">
        <f t="shared" si="215"/>
        <v>1</v>
      </c>
      <c r="CZ111" s="6">
        <f t="shared" si="215"/>
        <v>1</v>
      </c>
      <c r="DA111" s="6">
        <f t="shared" si="215"/>
        <v>1</v>
      </c>
      <c r="DB111" s="6">
        <f t="shared" si="215"/>
        <v>1</v>
      </c>
      <c r="DC111" s="6">
        <f t="shared" si="215"/>
        <v>1</v>
      </c>
      <c r="DD111" s="6">
        <f t="shared" si="215"/>
        <v>1</v>
      </c>
      <c r="DE111" s="6">
        <f t="shared" si="215"/>
        <v>1</v>
      </c>
      <c r="DF111" s="6">
        <f t="shared" si="216"/>
        <v>1</v>
      </c>
      <c r="DG111" s="6">
        <f t="shared" si="216"/>
        <v>1</v>
      </c>
      <c r="DH111" s="6">
        <f t="shared" si="216"/>
        <v>1</v>
      </c>
      <c r="DI111" s="6">
        <f t="shared" si="216"/>
        <v>1</v>
      </c>
      <c r="DJ111" s="6">
        <f t="shared" si="216"/>
        <v>1</v>
      </c>
      <c r="DK111" s="6">
        <f t="shared" si="216"/>
        <v>1</v>
      </c>
      <c r="DL111" s="6">
        <f t="shared" si="216"/>
        <v>1</v>
      </c>
      <c r="DM111" s="6">
        <f t="shared" si="216"/>
        <v>1</v>
      </c>
      <c r="DN111" s="6">
        <f t="shared" si="216"/>
        <v>1</v>
      </c>
      <c r="DO111" s="6">
        <f t="shared" si="216"/>
        <v>1</v>
      </c>
      <c r="DP111" s="6">
        <f t="shared" si="217"/>
        <v>1</v>
      </c>
      <c r="DQ111" s="6">
        <f t="shared" si="217"/>
        <v>1</v>
      </c>
      <c r="DR111" s="6">
        <f t="shared" si="217"/>
        <v>1</v>
      </c>
      <c r="DS111" s="6">
        <f t="shared" si="217"/>
        <v>1</v>
      </c>
      <c r="DT111" s="6">
        <f t="shared" si="217"/>
        <v>1</v>
      </c>
      <c r="DU111" s="6">
        <f t="shared" si="217"/>
        <v>1</v>
      </c>
      <c r="DV111" s="6">
        <f t="shared" si="217"/>
        <v>1</v>
      </c>
      <c r="DW111" s="6">
        <f t="shared" si="217"/>
        <v>1</v>
      </c>
      <c r="DX111" s="6">
        <f t="shared" si="217"/>
        <v>1</v>
      </c>
      <c r="DY111" s="6">
        <f t="shared" si="217"/>
        <v>1</v>
      </c>
      <c r="DZ111" s="6">
        <f t="shared" si="218"/>
        <v>1</v>
      </c>
      <c r="EA111" s="6">
        <f t="shared" si="218"/>
        <v>1</v>
      </c>
      <c r="EB111" s="6">
        <f t="shared" si="218"/>
        <v>1</v>
      </c>
      <c r="EC111" s="6">
        <f t="shared" si="218"/>
        <v>1</v>
      </c>
      <c r="ED111" s="6">
        <f t="shared" si="218"/>
        <v>1</v>
      </c>
      <c r="EE111" s="6">
        <f t="shared" si="218"/>
        <v>1</v>
      </c>
      <c r="EF111" s="6">
        <f t="shared" si="218"/>
        <v>1</v>
      </c>
      <c r="EG111" s="6">
        <f t="shared" si="218"/>
        <v>1</v>
      </c>
      <c r="EH111" s="6">
        <f t="shared" si="218"/>
        <v>1</v>
      </c>
      <c r="EI111" s="6">
        <f t="shared" si="218"/>
        <v>1</v>
      </c>
      <c r="EJ111" s="6">
        <f t="shared" si="219"/>
        <v>1</v>
      </c>
      <c r="EK111" s="6">
        <f t="shared" si="219"/>
        <v>1</v>
      </c>
      <c r="EL111" s="6">
        <f t="shared" si="219"/>
        <v>1</v>
      </c>
      <c r="EM111" s="6">
        <f t="shared" si="219"/>
        <v>1</v>
      </c>
      <c r="EN111" s="6">
        <f t="shared" si="219"/>
        <v>1</v>
      </c>
      <c r="EO111" s="6">
        <f t="shared" si="219"/>
        <v>1</v>
      </c>
      <c r="EP111" s="6">
        <f t="shared" si="219"/>
        <v>1</v>
      </c>
      <c r="EQ111" s="6">
        <f t="shared" si="219"/>
        <v>1</v>
      </c>
      <c r="ER111" s="6">
        <f t="shared" si="219"/>
        <v>1</v>
      </c>
      <c r="ES111" s="6">
        <f t="shared" si="219"/>
        <v>1</v>
      </c>
      <c r="ET111" s="6">
        <f t="shared" si="220"/>
        <v>1</v>
      </c>
      <c r="EU111" s="6">
        <f t="shared" si="220"/>
        <v>1</v>
      </c>
      <c r="EV111" s="6">
        <f t="shared" si="220"/>
        <v>1</v>
      </c>
      <c r="EW111" s="6">
        <f t="shared" si="220"/>
        <v>1</v>
      </c>
      <c r="EX111" s="6">
        <f t="shared" si="220"/>
        <v>1</v>
      </c>
      <c r="EY111" s="6">
        <f t="shared" si="220"/>
        <v>1</v>
      </c>
      <c r="EZ111" s="6">
        <f t="shared" si="220"/>
        <v>1</v>
      </c>
      <c r="FA111" s="6">
        <f t="shared" si="220"/>
        <v>1</v>
      </c>
      <c r="FB111" s="6">
        <f t="shared" si="220"/>
        <v>1</v>
      </c>
      <c r="FC111" s="6">
        <f t="shared" si="220"/>
        <v>1</v>
      </c>
      <c r="FD111" s="6">
        <f t="shared" si="221"/>
        <v>1</v>
      </c>
      <c r="FE111" s="6">
        <f t="shared" si="221"/>
        <v>1</v>
      </c>
      <c r="FF111" s="6">
        <f t="shared" si="221"/>
        <v>1</v>
      </c>
      <c r="FG111" s="6">
        <f t="shared" si="221"/>
        <v>1</v>
      </c>
      <c r="FH111" s="6">
        <f t="shared" si="221"/>
        <v>1</v>
      </c>
      <c r="FI111" s="6">
        <f t="shared" si="221"/>
        <v>1</v>
      </c>
      <c r="FJ111" s="6">
        <f t="shared" si="221"/>
        <v>1</v>
      </c>
      <c r="FK111" s="6">
        <f t="shared" si="221"/>
        <v>1</v>
      </c>
      <c r="FL111" s="6">
        <f t="shared" si="221"/>
        <v>1</v>
      </c>
      <c r="FM111" s="6">
        <f t="shared" si="221"/>
        <v>1</v>
      </c>
      <c r="FN111" s="6">
        <f t="shared" si="222"/>
        <v>1</v>
      </c>
      <c r="FO111" s="6">
        <f t="shared" si="222"/>
        <v>1</v>
      </c>
      <c r="FP111" s="6">
        <f t="shared" si="222"/>
        <v>1</v>
      </c>
      <c r="FQ111" s="6">
        <f t="shared" si="222"/>
        <v>1</v>
      </c>
      <c r="FR111" s="6">
        <f t="shared" si="222"/>
        <v>1</v>
      </c>
      <c r="FS111" s="6">
        <f t="shared" si="222"/>
        <v>1</v>
      </c>
      <c r="FT111" s="6">
        <f t="shared" si="222"/>
        <v>1</v>
      </c>
      <c r="FU111" s="6">
        <f t="shared" si="222"/>
        <v>1</v>
      </c>
      <c r="FV111" s="6">
        <f t="shared" si="222"/>
        <v>1</v>
      </c>
      <c r="FW111" s="6">
        <f t="shared" si="222"/>
        <v>1</v>
      </c>
      <c r="FX111" s="6">
        <f t="shared" si="223"/>
        <v>1</v>
      </c>
      <c r="FY111" s="6">
        <f t="shared" si="223"/>
        <v>1</v>
      </c>
      <c r="FZ111" s="6">
        <f t="shared" si="223"/>
        <v>1</v>
      </c>
      <c r="GA111" s="6">
        <f t="shared" si="223"/>
        <v>1</v>
      </c>
      <c r="GB111" s="6">
        <f t="shared" si="223"/>
        <v>1</v>
      </c>
      <c r="GC111" s="6">
        <f t="shared" si="223"/>
        <v>1</v>
      </c>
      <c r="GD111" s="6">
        <f t="shared" si="223"/>
        <v>1</v>
      </c>
      <c r="GE111" s="6">
        <f t="shared" si="223"/>
        <v>1</v>
      </c>
      <c r="GF111" s="6">
        <f t="shared" si="223"/>
        <v>1</v>
      </c>
      <c r="GG111" s="6">
        <f t="shared" si="223"/>
        <v>1</v>
      </c>
      <c r="GH111" s="6">
        <f t="shared" si="224"/>
        <v>1</v>
      </c>
      <c r="GI111" s="6">
        <f t="shared" si="224"/>
        <v>1</v>
      </c>
      <c r="GJ111" s="6">
        <f t="shared" si="224"/>
        <v>1</v>
      </c>
      <c r="GK111" s="6">
        <f t="shared" si="224"/>
        <v>1</v>
      </c>
      <c r="GL111" s="6">
        <f t="shared" si="224"/>
        <v>1</v>
      </c>
      <c r="GM111" s="6">
        <f t="shared" si="224"/>
        <v>1</v>
      </c>
      <c r="GN111" s="6">
        <f t="shared" si="224"/>
        <v>1</v>
      </c>
      <c r="GO111" s="6">
        <f t="shared" si="224"/>
        <v>1</v>
      </c>
      <c r="GP111" s="6">
        <f t="shared" si="224"/>
        <v>1</v>
      </c>
      <c r="GQ111" s="6">
        <f t="shared" si="224"/>
        <v>1</v>
      </c>
      <c r="GR111" s="6">
        <f t="shared" si="225"/>
        <v>1</v>
      </c>
      <c r="GS111" s="6">
        <f t="shared" si="225"/>
        <v>1</v>
      </c>
      <c r="GT111" s="6">
        <f t="shared" si="225"/>
        <v>1</v>
      </c>
      <c r="GU111" s="6">
        <f t="shared" si="225"/>
        <v>1</v>
      </c>
      <c r="GV111" s="6">
        <f t="shared" si="225"/>
        <v>1</v>
      </c>
      <c r="GW111" s="6">
        <f t="shared" si="225"/>
        <v>1</v>
      </c>
      <c r="GX111" s="6">
        <f t="shared" si="225"/>
        <v>1</v>
      </c>
      <c r="GY111" s="6">
        <f t="shared" si="225"/>
        <v>1</v>
      </c>
      <c r="GZ111" s="6">
        <f t="shared" si="225"/>
        <v>1</v>
      </c>
      <c r="HA111" s="6">
        <f t="shared" si="225"/>
        <v>1</v>
      </c>
    </row>
    <row r="112" spans="3:209" hidden="1" x14ac:dyDescent="0.2">
      <c r="C112" s="262">
        <f t="shared" si="226"/>
        <v>3</v>
      </c>
      <c r="D112" s="21" t="str">
        <v>ThriveED - RLF Loan</v>
      </c>
      <c r="F112" s="359">
        <f t="shared" si="205"/>
        <v>1</v>
      </c>
      <c r="G112" s="359"/>
      <c r="H112" s="360" t="str">
        <f t="shared" si="227"/>
        <v/>
      </c>
      <c r="I112" s="359">
        <f t="shared" si="206"/>
        <v>2</v>
      </c>
      <c r="J112" s="359"/>
      <c r="N112" s="19">
        <f t="shared" si="228"/>
        <v>11</v>
      </c>
      <c r="O112" s="19">
        <f t="shared" si="228"/>
        <v>12</v>
      </c>
      <c r="P112" s="19">
        <f t="shared" si="228"/>
        <v>12</v>
      </c>
      <c r="Q112" s="19">
        <f t="shared" si="228"/>
        <v>12</v>
      </c>
      <c r="R112" s="19">
        <f t="shared" si="228"/>
        <v>12</v>
      </c>
      <c r="S112" s="19">
        <f t="shared" si="228"/>
        <v>12</v>
      </c>
      <c r="T112" s="19">
        <f t="shared" si="228"/>
        <v>12</v>
      </c>
      <c r="U112" s="19">
        <f t="shared" si="228"/>
        <v>12</v>
      </c>
      <c r="V112" s="19">
        <f t="shared" si="228"/>
        <v>12</v>
      </c>
      <c r="W112" s="19">
        <f t="shared" si="228"/>
        <v>12</v>
      </c>
      <c r="X112" s="19">
        <f t="shared" si="228"/>
        <v>12</v>
      </c>
      <c r="Y112" s="19">
        <f t="shared" si="228"/>
        <v>12</v>
      </c>
      <c r="Z112" s="19">
        <f t="shared" si="228"/>
        <v>12</v>
      </c>
      <c r="AA112" s="19">
        <f t="shared" si="228"/>
        <v>12</v>
      </c>
      <c r="AB112" s="19">
        <f t="shared" si="228"/>
        <v>12</v>
      </c>
      <c r="AD112" s="6">
        <f t="shared" si="208"/>
        <v>0</v>
      </c>
      <c r="AE112" s="6">
        <f t="shared" si="208"/>
        <v>1</v>
      </c>
      <c r="AF112" s="6">
        <f t="shared" si="208"/>
        <v>1</v>
      </c>
      <c r="AG112" s="6">
        <f t="shared" si="208"/>
        <v>1</v>
      </c>
      <c r="AH112" s="6">
        <f t="shared" si="208"/>
        <v>1</v>
      </c>
      <c r="AI112" s="6">
        <f t="shared" si="208"/>
        <v>1</v>
      </c>
      <c r="AJ112" s="6">
        <f t="shared" si="208"/>
        <v>1</v>
      </c>
      <c r="AK112" s="6">
        <f t="shared" si="208"/>
        <v>1</v>
      </c>
      <c r="AL112" s="6">
        <f t="shared" si="208"/>
        <v>1</v>
      </c>
      <c r="AM112" s="6">
        <f t="shared" si="208"/>
        <v>1</v>
      </c>
      <c r="AN112" s="6">
        <f t="shared" si="209"/>
        <v>1</v>
      </c>
      <c r="AO112" s="6">
        <f t="shared" si="209"/>
        <v>1</v>
      </c>
      <c r="AP112" s="6">
        <f t="shared" si="209"/>
        <v>1</v>
      </c>
      <c r="AQ112" s="6">
        <f t="shared" si="209"/>
        <v>1</v>
      </c>
      <c r="AR112" s="6">
        <f t="shared" si="209"/>
        <v>1</v>
      </c>
      <c r="AS112" s="6">
        <f t="shared" si="209"/>
        <v>1</v>
      </c>
      <c r="AT112" s="6">
        <f t="shared" si="209"/>
        <v>1</v>
      </c>
      <c r="AU112" s="6">
        <f t="shared" si="209"/>
        <v>1</v>
      </c>
      <c r="AV112" s="6">
        <f t="shared" si="209"/>
        <v>1</v>
      </c>
      <c r="AW112" s="6">
        <f t="shared" si="209"/>
        <v>1</v>
      </c>
      <c r="AX112" s="6">
        <f t="shared" si="210"/>
        <v>1</v>
      </c>
      <c r="AY112" s="6">
        <f t="shared" si="210"/>
        <v>1</v>
      </c>
      <c r="AZ112" s="6">
        <f t="shared" si="210"/>
        <v>1</v>
      </c>
      <c r="BA112" s="6">
        <f t="shared" si="210"/>
        <v>1</v>
      </c>
      <c r="BB112" s="6">
        <f t="shared" si="210"/>
        <v>1</v>
      </c>
      <c r="BC112" s="6">
        <f t="shared" si="210"/>
        <v>1</v>
      </c>
      <c r="BD112" s="6">
        <f t="shared" si="210"/>
        <v>1</v>
      </c>
      <c r="BE112" s="6">
        <f t="shared" si="210"/>
        <v>1</v>
      </c>
      <c r="BF112" s="6">
        <f t="shared" si="210"/>
        <v>1</v>
      </c>
      <c r="BG112" s="6">
        <f t="shared" si="210"/>
        <v>1</v>
      </c>
      <c r="BH112" s="6">
        <f t="shared" si="211"/>
        <v>1</v>
      </c>
      <c r="BI112" s="6">
        <f t="shared" si="211"/>
        <v>1</v>
      </c>
      <c r="BJ112" s="6">
        <f t="shared" si="211"/>
        <v>1</v>
      </c>
      <c r="BK112" s="6">
        <f t="shared" si="211"/>
        <v>1</v>
      </c>
      <c r="BL112" s="6">
        <f t="shared" si="211"/>
        <v>1</v>
      </c>
      <c r="BM112" s="6">
        <f t="shared" si="211"/>
        <v>1</v>
      </c>
      <c r="BN112" s="6">
        <f t="shared" si="211"/>
        <v>1</v>
      </c>
      <c r="BO112" s="6">
        <f t="shared" si="211"/>
        <v>1</v>
      </c>
      <c r="BP112" s="6">
        <f t="shared" si="211"/>
        <v>1</v>
      </c>
      <c r="BQ112" s="6">
        <f t="shared" si="211"/>
        <v>1</v>
      </c>
      <c r="BR112" s="6">
        <f t="shared" si="212"/>
        <v>1</v>
      </c>
      <c r="BS112" s="6">
        <f t="shared" si="212"/>
        <v>1</v>
      </c>
      <c r="BT112" s="6">
        <f t="shared" si="212"/>
        <v>1</v>
      </c>
      <c r="BU112" s="6">
        <f t="shared" si="212"/>
        <v>1</v>
      </c>
      <c r="BV112" s="6">
        <f t="shared" si="212"/>
        <v>1</v>
      </c>
      <c r="BW112" s="6">
        <f t="shared" si="212"/>
        <v>1</v>
      </c>
      <c r="BX112" s="6">
        <f t="shared" si="212"/>
        <v>1</v>
      </c>
      <c r="BY112" s="6">
        <f t="shared" si="212"/>
        <v>1</v>
      </c>
      <c r="BZ112" s="6">
        <f t="shared" si="212"/>
        <v>1</v>
      </c>
      <c r="CA112" s="6">
        <f t="shared" si="212"/>
        <v>1</v>
      </c>
      <c r="CB112" s="6">
        <f t="shared" si="213"/>
        <v>1</v>
      </c>
      <c r="CC112" s="6">
        <f t="shared" si="213"/>
        <v>1</v>
      </c>
      <c r="CD112" s="6">
        <f t="shared" si="213"/>
        <v>1</v>
      </c>
      <c r="CE112" s="6">
        <f t="shared" si="213"/>
        <v>1</v>
      </c>
      <c r="CF112" s="6">
        <f t="shared" si="213"/>
        <v>1</v>
      </c>
      <c r="CG112" s="6">
        <f t="shared" si="213"/>
        <v>1</v>
      </c>
      <c r="CH112" s="6">
        <f t="shared" si="213"/>
        <v>1</v>
      </c>
      <c r="CI112" s="6">
        <f t="shared" si="213"/>
        <v>1</v>
      </c>
      <c r="CJ112" s="6">
        <f t="shared" si="213"/>
        <v>1</v>
      </c>
      <c r="CK112" s="6">
        <f t="shared" si="213"/>
        <v>1</v>
      </c>
      <c r="CL112" s="6">
        <f t="shared" si="214"/>
        <v>1</v>
      </c>
      <c r="CM112" s="6">
        <f t="shared" si="214"/>
        <v>1</v>
      </c>
      <c r="CN112" s="6">
        <f t="shared" si="214"/>
        <v>1</v>
      </c>
      <c r="CO112" s="6">
        <f t="shared" si="214"/>
        <v>1</v>
      </c>
      <c r="CP112" s="6">
        <f t="shared" si="214"/>
        <v>1</v>
      </c>
      <c r="CQ112" s="6">
        <f t="shared" si="214"/>
        <v>1</v>
      </c>
      <c r="CR112" s="6">
        <f t="shared" si="214"/>
        <v>1</v>
      </c>
      <c r="CS112" s="6">
        <f t="shared" si="214"/>
        <v>1</v>
      </c>
      <c r="CT112" s="6">
        <f t="shared" si="214"/>
        <v>1</v>
      </c>
      <c r="CU112" s="6">
        <f t="shared" si="214"/>
        <v>1</v>
      </c>
      <c r="CV112" s="6">
        <f t="shared" si="215"/>
        <v>1</v>
      </c>
      <c r="CW112" s="6">
        <f t="shared" si="215"/>
        <v>1</v>
      </c>
      <c r="CX112" s="6">
        <f t="shared" si="215"/>
        <v>1</v>
      </c>
      <c r="CY112" s="6">
        <f t="shared" si="215"/>
        <v>1</v>
      </c>
      <c r="CZ112" s="6">
        <f t="shared" si="215"/>
        <v>1</v>
      </c>
      <c r="DA112" s="6">
        <f t="shared" si="215"/>
        <v>1</v>
      </c>
      <c r="DB112" s="6">
        <f t="shared" si="215"/>
        <v>1</v>
      </c>
      <c r="DC112" s="6">
        <f t="shared" si="215"/>
        <v>1</v>
      </c>
      <c r="DD112" s="6">
        <f t="shared" si="215"/>
        <v>1</v>
      </c>
      <c r="DE112" s="6">
        <f t="shared" si="215"/>
        <v>1</v>
      </c>
      <c r="DF112" s="6">
        <f t="shared" si="216"/>
        <v>1</v>
      </c>
      <c r="DG112" s="6">
        <f t="shared" si="216"/>
        <v>1</v>
      </c>
      <c r="DH112" s="6">
        <f t="shared" si="216"/>
        <v>1</v>
      </c>
      <c r="DI112" s="6">
        <f t="shared" si="216"/>
        <v>1</v>
      </c>
      <c r="DJ112" s="6">
        <f t="shared" si="216"/>
        <v>1</v>
      </c>
      <c r="DK112" s="6">
        <f t="shared" si="216"/>
        <v>1</v>
      </c>
      <c r="DL112" s="6">
        <f t="shared" si="216"/>
        <v>1</v>
      </c>
      <c r="DM112" s="6">
        <f t="shared" si="216"/>
        <v>1</v>
      </c>
      <c r="DN112" s="6">
        <f t="shared" si="216"/>
        <v>1</v>
      </c>
      <c r="DO112" s="6">
        <f t="shared" si="216"/>
        <v>1</v>
      </c>
      <c r="DP112" s="6">
        <f t="shared" si="217"/>
        <v>1</v>
      </c>
      <c r="DQ112" s="6">
        <f t="shared" si="217"/>
        <v>1</v>
      </c>
      <c r="DR112" s="6">
        <f t="shared" si="217"/>
        <v>1</v>
      </c>
      <c r="DS112" s="6">
        <f t="shared" si="217"/>
        <v>1</v>
      </c>
      <c r="DT112" s="6">
        <f t="shared" si="217"/>
        <v>1</v>
      </c>
      <c r="DU112" s="6">
        <f t="shared" si="217"/>
        <v>1</v>
      </c>
      <c r="DV112" s="6">
        <f t="shared" si="217"/>
        <v>1</v>
      </c>
      <c r="DW112" s="6">
        <f t="shared" si="217"/>
        <v>1</v>
      </c>
      <c r="DX112" s="6">
        <f t="shared" si="217"/>
        <v>1</v>
      </c>
      <c r="DY112" s="6">
        <f t="shared" si="217"/>
        <v>1</v>
      </c>
      <c r="DZ112" s="6">
        <f t="shared" si="218"/>
        <v>1</v>
      </c>
      <c r="EA112" s="6">
        <f t="shared" si="218"/>
        <v>1</v>
      </c>
      <c r="EB112" s="6">
        <f t="shared" si="218"/>
        <v>1</v>
      </c>
      <c r="EC112" s="6">
        <f t="shared" si="218"/>
        <v>1</v>
      </c>
      <c r="ED112" s="6">
        <f t="shared" si="218"/>
        <v>1</v>
      </c>
      <c r="EE112" s="6">
        <f t="shared" si="218"/>
        <v>1</v>
      </c>
      <c r="EF112" s="6">
        <f t="shared" si="218"/>
        <v>1</v>
      </c>
      <c r="EG112" s="6">
        <f t="shared" si="218"/>
        <v>1</v>
      </c>
      <c r="EH112" s="6">
        <f t="shared" si="218"/>
        <v>1</v>
      </c>
      <c r="EI112" s="6">
        <f t="shared" si="218"/>
        <v>1</v>
      </c>
      <c r="EJ112" s="6">
        <f t="shared" si="219"/>
        <v>1</v>
      </c>
      <c r="EK112" s="6">
        <f t="shared" si="219"/>
        <v>1</v>
      </c>
      <c r="EL112" s="6">
        <f t="shared" si="219"/>
        <v>1</v>
      </c>
      <c r="EM112" s="6">
        <f t="shared" si="219"/>
        <v>1</v>
      </c>
      <c r="EN112" s="6">
        <f t="shared" si="219"/>
        <v>1</v>
      </c>
      <c r="EO112" s="6">
        <f t="shared" si="219"/>
        <v>1</v>
      </c>
      <c r="EP112" s="6">
        <f t="shared" si="219"/>
        <v>1</v>
      </c>
      <c r="EQ112" s="6">
        <f t="shared" si="219"/>
        <v>1</v>
      </c>
      <c r="ER112" s="6">
        <f t="shared" si="219"/>
        <v>1</v>
      </c>
      <c r="ES112" s="6">
        <f t="shared" si="219"/>
        <v>1</v>
      </c>
      <c r="ET112" s="6">
        <f t="shared" si="220"/>
        <v>1</v>
      </c>
      <c r="EU112" s="6">
        <f t="shared" si="220"/>
        <v>1</v>
      </c>
      <c r="EV112" s="6">
        <f t="shared" si="220"/>
        <v>1</v>
      </c>
      <c r="EW112" s="6">
        <f t="shared" si="220"/>
        <v>1</v>
      </c>
      <c r="EX112" s="6">
        <f t="shared" si="220"/>
        <v>1</v>
      </c>
      <c r="EY112" s="6">
        <f t="shared" si="220"/>
        <v>1</v>
      </c>
      <c r="EZ112" s="6">
        <f t="shared" si="220"/>
        <v>1</v>
      </c>
      <c r="FA112" s="6">
        <f t="shared" si="220"/>
        <v>1</v>
      </c>
      <c r="FB112" s="6">
        <f t="shared" si="220"/>
        <v>1</v>
      </c>
      <c r="FC112" s="6">
        <f t="shared" si="220"/>
        <v>1</v>
      </c>
      <c r="FD112" s="6">
        <f t="shared" si="221"/>
        <v>1</v>
      </c>
      <c r="FE112" s="6">
        <f t="shared" si="221"/>
        <v>1</v>
      </c>
      <c r="FF112" s="6">
        <f t="shared" si="221"/>
        <v>1</v>
      </c>
      <c r="FG112" s="6">
        <f t="shared" si="221"/>
        <v>1</v>
      </c>
      <c r="FH112" s="6">
        <f t="shared" si="221"/>
        <v>1</v>
      </c>
      <c r="FI112" s="6">
        <f t="shared" si="221"/>
        <v>1</v>
      </c>
      <c r="FJ112" s="6">
        <f t="shared" si="221"/>
        <v>1</v>
      </c>
      <c r="FK112" s="6">
        <f t="shared" si="221"/>
        <v>1</v>
      </c>
      <c r="FL112" s="6">
        <f t="shared" si="221"/>
        <v>1</v>
      </c>
      <c r="FM112" s="6">
        <f t="shared" si="221"/>
        <v>1</v>
      </c>
      <c r="FN112" s="6">
        <f t="shared" si="222"/>
        <v>1</v>
      </c>
      <c r="FO112" s="6">
        <f t="shared" si="222"/>
        <v>1</v>
      </c>
      <c r="FP112" s="6">
        <f t="shared" si="222"/>
        <v>1</v>
      </c>
      <c r="FQ112" s="6">
        <f t="shared" si="222"/>
        <v>1</v>
      </c>
      <c r="FR112" s="6">
        <f t="shared" si="222"/>
        <v>1</v>
      </c>
      <c r="FS112" s="6">
        <f t="shared" si="222"/>
        <v>1</v>
      </c>
      <c r="FT112" s="6">
        <f t="shared" si="222"/>
        <v>1</v>
      </c>
      <c r="FU112" s="6">
        <f t="shared" si="222"/>
        <v>1</v>
      </c>
      <c r="FV112" s="6">
        <f t="shared" si="222"/>
        <v>1</v>
      </c>
      <c r="FW112" s="6">
        <f t="shared" si="222"/>
        <v>1</v>
      </c>
      <c r="FX112" s="6">
        <f t="shared" si="223"/>
        <v>1</v>
      </c>
      <c r="FY112" s="6">
        <f t="shared" si="223"/>
        <v>1</v>
      </c>
      <c r="FZ112" s="6">
        <f t="shared" si="223"/>
        <v>1</v>
      </c>
      <c r="GA112" s="6">
        <f t="shared" si="223"/>
        <v>1</v>
      </c>
      <c r="GB112" s="6">
        <f t="shared" si="223"/>
        <v>1</v>
      </c>
      <c r="GC112" s="6">
        <f t="shared" si="223"/>
        <v>1</v>
      </c>
      <c r="GD112" s="6">
        <f t="shared" si="223"/>
        <v>1</v>
      </c>
      <c r="GE112" s="6">
        <f t="shared" si="223"/>
        <v>1</v>
      </c>
      <c r="GF112" s="6">
        <f t="shared" si="223"/>
        <v>1</v>
      </c>
      <c r="GG112" s="6">
        <f t="shared" si="223"/>
        <v>1</v>
      </c>
      <c r="GH112" s="6">
        <f t="shared" si="224"/>
        <v>1</v>
      </c>
      <c r="GI112" s="6">
        <f t="shared" si="224"/>
        <v>1</v>
      </c>
      <c r="GJ112" s="6">
        <f t="shared" si="224"/>
        <v>1</v>
      </c>
      <c r="GK112" s="6">
        <f t="shared" si="224"/>
        <v>1</v>
      </c>
      <c r="GL112" s="6">
        <f t="shared" si="224"/>
        <v>1</v>
      </c>
      <c r="GM112" s="6">
        <f t="shared" si="224"/>
        <v>1</v>
      </c>
      <c r="GN112" s="6">
        <f t="shared" si="224"/>
        <v>1</v>
      </c>
      <c r="GO112" s="6">
        <f t="shared" si="224"/>
        <v>1</v>
      </c>
      <c r="GP112" s="6">
        <f t="shared" si="224"/>
        <v>1</v>
      </c>
      <c r="GQ112" s="6">
        <f t="shared" si="224"/>
        <v>1</v>
      </c>
      <c r="GR112" s="6">
        <f t="shared" si="225"/>
        <v>1</v>
      </c>
      <c r="GS112" s="6">
        <f t="shared" si="225"/>
        <v>1</v>
      </c>
      <c r="GT112" s="6">
        <f t="shared" si="225"/>
        <v>1</v>
      </c>
      <c r="GU112" s="6">
        <f t="shared" si="225"/>
        <v>1</v>
      </c>
      <c r="GV112" s="6">
        <f t="shared" si="225"/>
        <v>1</v>
      </c>
      <c r="GW112" s="6">
        <f t="shared" si="225"/>
        <v>1</v>
      </c>
      <c r="GX112" s="6">
        <f t="shared" si="225"/>
        <v>1</v>
      </c>
      <c r="GY112" s="6">
        <f t="shared" si="225"/>
        <v>1</v>
      </c>
      <c r="GZ112" s="6">
        <f t="shared" si="225"/>
        <v>1</v>
      </c>
      <c r="HA112" s="6">
        <f t="shared" si="225"/>
        <v>1</v>
      </c>
    </row>
    <row r="113" spans="3:209" hidden="1" x14ac:dyDescent="0.2">
      <c r="C113" s="262">
        <f t="shared" si="226"/>
        <v>4</v>
      </c>
      <c r="D113" s="21"/>
      <c r="F113" s="359" t="str">
        <f t="shared" si="205"/>
        <v/>
      </c>
      <c r="G113" s="359"/>
      <c r="H113" s="360" t="str">
        <f t="shared" si="227"/>
        <v/>
      </c>
      <c r="I113" s="359" t="str">
        <f t="shared" si="206"/>
        <v/>
      </c>
      <c r="J113" s="359"/>
      <c r="N113" s="19">
        <f t="shared" si="228"/>
        <v>0</v>
      </c>
      <c r="O113" s="19">
        <f t="shared" si="228"/>
        <v>0</v>
      </c>
      <c r="P113" s="19">
        <f t="shared" si="228"/>
        <v>0</v>
      </c>
      <c r="Q113" s="19">
        <f t="shared" si="228"/>
        <v>0</v>
      </c>
      <c r="R113" s="19">
        <f t="shared" si="228"/>
        <v>0</v>
      </c>
      <c r="S113" s="19">
        <f t="shared" si="228"/>
        <v>0</v>
      </c>
      <c r="T113" s="19">
        <f t="shared" si="228"/>
        <v>0</v>
      </c>
      <c r="U113" s="19">
        <f t="shared" si="228"/>
        <v>0</v>
      </c>
      <c r="V113" s="19">
        <f t="shared" si="228"/>
        <v>0</v>
      </c>
      <c r="W113" s="19">
        <f t="shared" si="228"/>
        <v>0</v>
      </c>
      <c r="X113" s="19">
        <f t="shared" si="228"/>
        <v>0</v>
      </c>
      <c r="Y113" s="19">
        <f t="shared" si="228"/>
        <v>0</v>
      </c>
      <c r="Z113" s="19">
        <f t="shared" si="228"/>
        <v>0</v>
      </c>
      <c r="AA113" s="19">
        <f t="shared" si="228"/>
        <v>0</v>
      </c>
      <c r="AB113" s="19">
        <f t="shared" si="228"/>
        <v>0</v>
      </c>
      <c r="AD113" s="6">
        <f t="shared" si="208"/>
        <v>0</v>
      </c>
      <c r="AE113" s="6">
        <f t="shared" si="208"/>
        <v>0</v>
      </c>
      <c r="AF113" s="6">
        <f t="shared" si="208"/>
        <v>0</v>
      </c>
      <c r="AG113" s="6">
        <f t="shared" si="208"/>
        <v>0</v>
      </c>
      <c r="AH113" s="6">
        <f t="shared" si="208"/>
        <v>0</v>
      </c>
      <c r="AI113" s="6">
        <f t="shared" si="208"/>
        <v>0</v>
      </c>
      <c r="AJ113" s="6">
        <f t="shared" si="208"/>
        <v>0</v>
      </c>
      <c r="AK113" s="6">
        <f t="shared" si="208"/>
        <v>0</v>
      </c>
      <c r="AL113" s="6">
        <f t="shared" si="208"/>
        <v>0</v>
      </c>
      <c r="AM113" s="6">
        <f t="shared" si="208"/>
        <v>0</v>
      </c>
      <c r="AN113" s="6">
        <f t="shared" si="209"/>
        <v>0</v>
      </c>
      <c r="AO113" s="6">
        <f t="shared" si="209"/>
        <v>0</v>
      </c>
      <c r="AP113" s="6">
        <f t="shared" si="209"/>
        <v>0</v>
      </c>
      <c r="AQ113" s="6">
        <f t="shared" si="209"/>
        <v>0</v>
      </c>
      <c r="AR113" s="6">
        <f t="shared" si="209"/>
        <v>0</v>
      </c>
      <c r="AS113" s="6">
        <f t="shared" si="209"/>
        <v>0</v>
      </c>
      <c r="AT113" s="6">
        <f t="shared" si="209"/>
        <v>0</v>
      </c>
      <c r="AU113" s="6">
        <f t="shared" si="209"/>
        <v>0</v>
      </c>
      <c r="AV113" s="6">
        <f t="shared" si="209"/>
        <v>0</v>
      </c>
      <c r="AW113" s="6">
        <f t="shared" si="209"/>
        <v>0</v>
      </c>
      <c r="AX113" s="6">
        <f t="shared" si="210"/>
        <v>0</v>
      </c>
      <c r="AY113" s="6">
        <f t="shared" si="210"/>
        <v>0</v>
      </c>
      <c r="AZ113" s="6">
        <f t="shared" si="210"/>
        <v>0</v>
      </c>
      <c r="BA113" s="6">
        <f t="shared" si="210"/>
        <v>0</v>
      </c>
      <c r="BB113" s="6">
        <f t="shared" si="210"/>
        <v>0</v>
      </c>
      <c r="BC113" s="6">
        <f t="shared" si="210"/>
        <v>0</v>
      </c>
      <c r="BD113" s="6">
        <f t="shared" si="210"/>
        <v>0</v>
      </c>
      <c r="BE113" s="6">
        <f t="shared" si="210"/>
        <v>0</v>
      </c>
      <c r="BF113" s="6">
        <f t="shared" si="210"/>
        <v>0</v>
      </c>
      <c r="BG113" s="6">
        <f t="shared" si="210"/>
        <v>0</v>
      </c>
      <c r="BH113" s="6">
        <f t="shared" si="211"/>
        <v>0</v>
      </c>
      <c r="BI113" s="6">
        <f t="shared" si="211"/>
        <v>0</v>
      </c>
      <c r="BJ113" s="6">
        <f t="shared" si="211"/>
        <v>0</v>
      </c>
      <c r="BK113" s="6">
        <f t="shared" si="211"/>
        <v>0</v>
      </c>
      <c r="BL113" s="6">
        <f t="shared" si="211"/>
        <v>0</v>
      </c>
      <c r="BM113" s="6">
        <f t="shared" si="211"/>
        <v>0</v>
      </c>
      <c r="BN113" s="6">
        <f t="shared" si="211"/>
        <v>0</v>
      </c>
      <c r="BO113" s="6">
        <f t="shared" si="211"/>
        <v>0</v>
      </c>
      <c r="BP113" s="6">
        <f t="shared" si="211"/>
        <v>0</v>
      </c>
      <c r="BQ113" s="6">
        <f t="shared" si="211"/>
        <v>0</v>
      </c>
      <c r="BR113" s="6">
        <f t="shared" si="212"/>
        <v>0</v>
      </c>
      <c r="BS113" s="6">
        <f t="shared" si="212"/>
        <v>0</v>
      </c>
      <c r="BT113" s="6">
        <f t="shared" si="212"/>
        <v>0</v>
      </c>
      <c r="BU113" s="6">
        <f t="shared" si="212"/>
        <v>0</v>
      </c>
      <c r="BV113" s="6">
        <f t="shared" si="212"/>
        <v>0</v>
      </c>
      <c r="BW113" s="6">
        <f t="shared" si="212"/>
        <v>0</v>
      </c>
      <c r="BX113" s="6">
        <f t="shared" si="212"/>
        <v>0</v>
      </c>
      <c r="BY113" s="6">
        <f t="shared" si="212"/>
        <v>0</v>
      </c>
      <c r="BZ113" s="6">
        <f t="shared" si="212"/>
        <v>0</v>
      </c>
      <c r="CA113" s="6">
        <f t="shared" si="212"/>
        <v>0</v>
      </c>
      <c r="CB113" s="6">
        <f t="shared" si="213"/>
        <v>0</v>
      </c>
      <c r="CC113" s="6">
        <f t="shared" si="213"/>
        <v>0</v>
      </c>
      <c r="CD113" s="6">
        <f t="shared" si="213"/>
        <v>0</v>
      </c>
      <c r="CE113" s="6">
        <f t="shared" si="213"/>
        <v>0</v>
      </c>
      <c r="CF113" s="6">
        <f t="shared" si="213"/>
        <v>0</v>
      </c>
      <c r="CG113" s="6">
        <f t="shared" si="213"/>
        <v>0</v>
      </c>
      <c r="CH113" s="6">
        <f t="shared" si="213"/>
        <v>0</v>
      </c>
      <c r="CI113" s="6">
        <f t="shared" si="213"/>
        <v>0</v>
      </c>
      <c r="CJ113" s="6">
        <f t="shared" si="213"/>
        <v>0</v>
      </c>
      <c r="CK113" s="6">
        <f t="shared" si="213"/>
        <v>0</v>
      </c>
      <c r="CL113" s="6">
        <f t="shared" si="214"/>
        <v>0</v>
      </c>
      <c r="CM113" s="6">
        <f t="shared" si="214"/>
        <v>0</v>
      </c>
      <c r="CN113" s="6">
        <f t="shared" si="214"/>
        <v>0</v>
      </c>
      <c r="CO113" s="6">
        <f t="shared" si="214"/>
        <v>0</v>
      </c>
      <c r="CP113" s="6">
        <f t="shared" si="214"/>
        <v>0</v>
      </c>
      <c r="CQ113" s="6">
        <f t="shared" si="214"/>
        <v>0</v>
      </c>
      <c r="CR113" s="6">
        <f t="shared" si="214"/>
        <v>0</v>
      </c>
      <c r="CS113" s="6">
        <f t="shared" si="214"/>
        <v>0</v>
      </c>
      <c r="CT113" s="6">
        <f t="shared" si="214"/>
        <v>0</v>
      </c>
      <c r="CU113" s="6">
        <f t="shared" si="214"/>
        <v>0</v>
      </c>
      <c r="CV113" s="6">
        <f t="shared" si="215"/>
        <v>0</v>
      </c>
      <c r="CW113" s="6">
        <f t="shared" si="215"/>
        <v>0</v>
      </c>
      <c r="CX113" s="6">
        <f t="shared" si="215"/>
        <v>0</v>
      </c>
      <c r="CY113" s="6">
        <f t="shared" si="215"/>
        <v>0</v>
      </c>
      <c r="CZ113" s="6">
        <f t="shared" si="215"/>
        <v>0</v>
      </c>
      <c r="DA113" s="6">
        <f t="shared" si="215"/>
        <v>0</v>
      </c>
      <c r="DB113" s="6">
        <f t="shared" si="215"/>
        <v>0</v>
      </c>
      <c r="DC113" s="6">
        <f t="shared" si="215"/>
        <v>0</v>
      </c>
      <c r="DD113" s="6">
        <f t="shared" si="215"/>
        <v>0</v>
      </c>
      <c r="DE113" s="6">
        <f t="shared" si="215"/>
        <v>0</v>
      </c>
      <c r="DF113" s="6">
        <f t="shared" si="216"/>
        <v>0</v>
      </c>
      <c r="DG113" s="6">
        <f t="shared" si="216"/>
        <v>0</v>
      </c>
      <c r="DH113" s="6">
        <f t="shared" si="216"/>
        <v>0</v>
      </c>
      <c r="DI113" s="6">
        <f t="shared" si="216"/>
        <v>0</v>
      </c>
      <c r="DJ113" s="6">
        <f t="shared" si="216"/>
        <v>0</v>
      </c>
      <c r="DK113" s="6">
        <f t="shared" si="216"/>
        <v>0</v>
      </c>
      <c r="DL113" s="6">
        <f t="shared" si="216"/>
        <v>0</v>
      </c>
      <c r="DM113" s="6">
        <f t="shared" si="216"/>
        <v>0</v>
      </c>
      <c r="DN113" s="6">
        <f t="shared" si="216"/>
        <v>0</v>
      </c>
      <c r="DO113" s="6">
        <f t="shared" si="216"/>
        <v>0</v>
      </c>
      <c r="DP113" s="6">
        <f t="shared" si="217"/>
        <v>0</v>
      </c>
      <c r="DQ113" s="6">
        <f t="shared" si="217"/>
        <v>0</v>
      </c>
      <c r="DR113" s="6">
        <f t="shared" si="217"/>
        <v>0</v>
      </c>
      <c r="DS113" s="6">
        <f t="shared" si="217"/>
        <v>0</v>
      </c>
      <c r="DT113" s="6">
        <f t="shared" si="217"/>
        <v>0</v>
      </c>
      <c r="DU113" s="6">
        <f t="shared" si="217"/>
        <v>0</v>
      </c>
      <c r="DV113" s="6">
        <f t="shared" si="217"/>
        <v>0</v>
      </c>
      <c r="DW113" s="6">
        <f t="shared" si="217"/>
        <v>0</v>
      </c>
      <c r="DX113" s="6">
        <f t="shared" si="217"/>
        <v>0</v>
      </c>
      <c r="DY113" s="6">
        <f t="shared" si="217"/>
        <v>0</v>
      </c>
      <c r="DZ113" s="6">
        <f t="shared" si="218"/>
        <v>0</v>
      </c>
      <c r="EA113" s="6">
        <f t="shared" si="218"/>
        <v>0</v>
      </c>
      <c r="EB113" s="6">
        <f t="shared" si="218"/>
        <v>0</v>
      </c>
      <c r="EC113" s="6">
        <f t="shared" si="218"/>
        <v>0</v>
      </c>
      <c r="ED113" s="6">
        <f t="shared" si="218"/>
        <v>0</v>
      </c>
      <c r="EE113" s="6">
        <f t="shared" si="218"/>
        <v>0</v>
      </c>
      <c r="EF113" s="6">
        <f t="shared" si="218"/>
        <v>0</v>
      </c>
      <c r="EG113" s="6">
        <f t="shared" si="218"/>
        <v>0</v>
      </c>
      <c r="EH113" s="6">
        <f t="shared" si="218"/>
        <v>0</v>
      </c>
      <c r="EI113" s="6">
        <f t="shared" si="218"/>
        <v>0</v>
      </c>
      <c r="EJ113" s="6">
        <f t="shared" si="219"/>
        <v>0</v>
      </c>
      <c r="EK113" s="6">
        <f t="shared" si="219"/>
        <v>0</v>
      </c>
      <c r="EL113" s="6">
        <f t="shared" si="219"/>
        <v>0</v>
      </c>
      <c r="EM113" s="6">
        <f t="shared" si="219"/>
        <v>0</v>
      </c>
      <c r="EN113" s="6">
        <f t="shared" si="219"/>
        <v>0</v>
      </c>
      <c r="EO113" s="6">
        <f t="shared" si="219"/>
        <v>0</v>
      </c>
      <c r="EP113" s="6">
        <f t="shared" si="219"/>
        <v>0</v>
      </c>
      <c r="EQ113" s="6">
        <f t="shared" si="219"/>
        <v>0</v>
      </c>
      <c r="ER113" s="6">
        <f t="shared" si="219"/>
        <v>0</v>
      </c>
      <c r="ES113" s="6">
        <f t="shared" si="219"/>
        <v>0</v>
      </c>
      <c r="ET113" s="6">
        <f t="shared" si="220"/>
        <v>0</v>
      </c>
      <c r="EU113" s="6">
        <f t="shared" si="220"/>
        <v>0</v>
      </c>
      <c r="EV113" s="6">
        <f t="shared" si="220"/>
        <v>0</v>
      </c>
      <c r="EW113" s="6">
        <f t="shared" si="220"/>
        <v>0</v>
      </c>
      <c r="EX113" s="6">
        <f t="shared" si="220"/>
        <v>0</v>
      </c>
      <c r="EY113" s="6">
        <f t="shared" si="220"/>
        <v>0</v>
      </c>
      <c r="EZ113" s="6">
        <f t="shared" si="220"/>
        <v>0</v>
      </c>
      <c r="FA113" s="6">
        <f t="shared" si="220"/>
        <v>0</v>
      </c>
      <c r="FB113" s="6">
        <f t="shared" si="220"/>
        <v>0</v>
      </c>
      <c r="FC113" s="6">
        <f t="shared" si="220"/>
        <v>0</v>
      </c>
      <c r="FD113" s="6">
        <f t="shared" si="221"/>
        <v>0</v>
      </c>
      <c r="FE113" s="6">
        <f t="shared" si="221"/>
        <v>0</v>
      </c>
      <c r="FF113" s="6">
        <f t="shared" si="221"/>
        <v>0</v>
      </c>
      <c r="FG113" s="6">
        <f t="shared" si="221"/>
        <v>0</v>
      </c>
      <c r="FH113" s="6">
        <f t="shared" si="221"/>
        <v>0</v>
      </c>
      <c r="FI113" s="6">
        <f t="shared" si="221"/>
        <v>0</v>
      </c>
      <c r="FJ113" s="6">
        <f t="shared" si="221"/>
        <v>0</v>
      </c>
      <c r="FK113" s="6">
        <f t="shared" si="221"/>
        <v>0</v>
      </c>
      <c r="FL113" s="6">
        <f t="shared" si="221"/>
        <v>0</v>
      </c>
      <c r="FM113" s="6">
        <f t="shared" si="221"/>
        <v>0</v>
      </c>
      <c r="FN113" s="6">
        <f t="shared" si="222"/>
        <v>0</v>
      </c>
      <c r="FO113" s="6">
        <f t="shared" si="222"/>
        <v>0</v>
      </c>
      <c r="FP113" s="6">
        <f t="shared" si="222"/>
        <v>0</v>
      </c>
      <c r="FQ113" s="6">
        <f t="shared" si="222"/>
        <v>0</v>
      </c>
      <c r="FR113" s="6">
        <f t="shared" si="222"/>
        <v>0</v>
      </c>
      <c r="FS113" s="6">
        <f t="shared" si="222"/>
        <v>0</v>
      </c>
      <c r="FT113" s="6">
        <f t="shared" si="222"/>
        <v>0</v>
      </c>
      <c r="FU113" s="6">
        <f t="shared" si="222"/>
        <v>0</v>
      </c>
      <c r="FV113" s="6">
        <f t="shared" si="222"/>
        <v>0</v>
      </c>
      <c r="FW113" s="6">
        <f t="shared" si="222"/>
        <v>0</v>
      </c>
      <c r="FX113" s="6">
        <f t="shared" si="223"/>
        <v>0</v>
      </c>
      <c r="FY113" s="6">
        <f t="shared" si="223"/>
        <v>0</v>
      </c>
      <c r="FZ113" s="6">
        <f t="shared" si="223"/>
        <v>0</v>
      </c>
      <c r="GA113" s="6">
        <f t="shared" si="223"/>
        <v>0</v>
      </c>
      <c r="GB113" s="6">
        <f t="shared" si="223"/>
        <v>0</v>
      </c>
      <c r="GC113" s="6">
        <f t="shared" si="223"/>
        <v>0</v>
      </c>
      <c r="GD113" s="6">
        <f t="shared" si="223"/>
        <v>0</v>
      </c>
      <c r="GE113" s="6">
        <f t="shared" si="223"/>
        <v>0</v>
      </c>
      <c r="GF113" s="6">
        <f t="shared" si="223"/>
        <v>0</v>
      </c>
      <c r="GG113" s="6">
        <f t="shared" si="223"/>
        <v>0</v>
      </c>
      <c r="GH113" s="6">
        <f t="shared" si="224"/>
        <v>0</v>
      </c>
      <c r="GI113" s="6">
        <f t="shared" si="224"/>
        <v>0</v>
      </c>
      <c r="GJ113" s="6">
        <f t="shared" si="224"/>
        <v>0</v>
      </c>
      <c r="GK113" s="6">
        <f t="shared" si="224"/>
        <v>0</v>
      </c>
      <c r="GL113" s="6">
        <f t="shared" si="224"/>
        <v>0</v>
      </c>
      <c r="GM113" s="6">
        <f t="shared" si="224"/>
        <v>0</v>
      </c>
      <c r="GN113" s="6">
        <f t="shared" si="224"/>
        <v>0</v>
      </c>
      <c r="GO113" s="6">
        <f t="shared" si="224"/>
        <v>0</v>
      </c>
      <c r="GP113" s="6">
        <f t="shared" si="224"/>
        <v>0</v>
      </c>
      <c r="GQ113" s="6">
        <f t="shared" si="224"/>
        <v>0</v>
      </c>
      <c r="GR113" s="6">
        <f t="shared" si="225"/>
        <v>0</v>
      </c>
      <c r="GS113" s="6">
        <f t="shared" si="225"/>
        <v>0</v>
      </c>
      <c r="GT113" s="6">
        <f t="shared" si="225"/>
        <v>0</v>
      </c>
      <c r="GU113" s="6">
        <f t="shared" si="225"/>
        <v>0</v>
      </c>
      <c r="GV113" s="6">
        <f t="shared" si="225"/>
        <v>0</v>
      </c>
      <c r="GW113" s="6">
        <f t="shared" si="225"/>
        <v>0</v>
      </c>
      <c r="GX113" s="6">
        <f t="shared" si="225"/>
        <v>0</v>
      </c>
      <c r="GY113" s="6">
        <f t="shared" si="225"/>
        <v>0</v>
      </c>
      <c r="GZ113" s="6">
        <f t="shared" si="225"/>
        <v>0</v>
      </c>
      <c r="HA113" s="6">
        <f t="shared" si="225"/>
        <v>0</v>
      </c>
    </row>
    <row r="114" spans="3:209" hidden="1" x14ac:dyDescent="0.2">
      <c r="C114" s="262">
        <f t="shared" si="226"/>
        <v>5</v>
      </c>
      <c r="D114" s="21"/>
      <c r="F114" s="359" t="str">
        <f t="shared" si="205"/>
        <v/>
      </c>
      <c r="G114" s="359"/>
      <c r="H114" s="360" t="str">
        <f t="shared" si="227"/>
        <v/>
      </c>
      <c r="I114" s="359" t="str">
        <f t="shared" si="206"/>
        <v/>
      </c>
      <c r="J114" s="359"/>
      <c r="N114" s="19">
        <f t="shared" si="228"/>
        <v>0</v>
      </c>
      <c r="O114" s="19">
        <f t="shared" si="228"/>
        <v>0</v>
      </c>
      <c r="P114" s="19">
        <f t="shared" si="228"/>
        <v>0</v>
      </c>
      <c r="Q114" s="19">
        <f t="shared" si="228"/>
        <v>0</v>
      </c>
      <c r="R114" s="19">
        <f t="shared" si="228"/>
        <v>0</v>
      </c>
      <c r="S114" s="19">
        <f t="shared" si="228"/>
        <v>0</v>
      </c>
      <c r="T114" s="19">
        <f t="shared" si="228"/>
        <v>0</v>
      </c>
      <c r="U114" s="19">
        <f t="shared" si="228"/>
        <v>0</v>
      </c>
      <c r="V114" s="19">
        <f t="shared" si="228"/>
        <v>0</v>
      </c>
      <c r="W114" s="19">
        <f t="shared" si="228"/>
        <v>0</v>
      </c>
      <c r="X114" s="19">
        <f t="shared" si="228"/>
        <v>0</v>
      </c>
      <c r="Y114" s="19">
        <f t="shared" si="228"/>
        <v>0</v>
      </c>
      <c r="Z114" s="19">
        <f t="shared" si="228"/>
        <v>0</v>
      </c>
      <c r="AA114" s="19">
        <f t="shared" si="228"/>
        <v>0</v>
      </c>
      <c r="AB114" s="19">
        <f t="shared" si="228"/>
        <v>0</v>
      </c>
      <c r="AD114" s="6">
        <f t="shared" si="208"/>
        <v>0</v>
      </c>
      <c r="AE114" s="6">
        <f t="shared" si="208"/>
        <v>0</v>
      </c>
      <c r="AF114" s="6">
        <f t="shared" si="208"/>
        <v>0</v>
      </c>
      <c r="AG114" s="6">
        <f t="shared" si="208"/>
        <v>0</v>
      </c>
      <c r="AH114" s="6">
        <f t="shared" si="208"/>
        <v>0</v>
      </c>
      <c r="AI114" s="6">
        <f t="shared" si="208"/>
        <v>0</v>
      </c>
      <c r="AJ114" s="6">
        <f t="shared" si="208"/>
        <v>0</v>
      </c>
      <c r="AK114" s="6">
        <f t="shared" si="208"/>
        <v>0</v>
      </c>
      <c r="AL114" s="6">
        <f t="shared" si="208"/>
        <v>0</v>
      </c>
      <c r="AM114" s="6">
        <f t="shared" si="208"/>
        <v>0</v>
      </c>
      <c r="AN114" s="6">
        <f t="shared" si="209"/>
        <v>0</v>
      </c>
      <c r="AO114" s="6">
        <f t="shared" si="209"/>
        <v>0</v>
      </c>
      <c r="AP114" s="6">
        <f t="shared" si="209"/>
        <v>0</v>
      </c>
      <c r="AQ114" s="6">
        <f t="shared" si="209"/>
        <v>0</v>
      </c>
      <c r="AR114" s="6">
        <f t="shared" si="209"/>
        <v>0</v>
      </c>
      <c r="AS114" s="6">
        <f t="shared" si="209"/>
        <v>0</v>
      </c>
      <c r="AT114" s="6">
        <f t="shared" si="209"/>
        <v>0</v>
      </c>
      <c r="AU114" s="6">
        <f t="shared" si="209"/>
        <v>0</v>
      </c>
      <c r="AV114" s="6">
        <f t="shared" si="209"/>
        <v>0</v>
      </c>
      <c r="AW114" s="6">
        <f t="shared" si="209"/>
        <v>0</v>
      </c>
      <c r="AX114" s="6">
        <f t="shared" si="210"/>
        <v>0</v>
      </c>
      <c r="AY114" s="6">
        <f t="shared" si="210"/>
        <v>0</v>
      </c>
      <c r="AZ114" s="6">
        <f t="shared" si="210"/>
        <v>0</v>
      </c>
      <c r="BA114" s="6">
        <f t="shared" si="210"/>
        <v>0</v>
      </c>
      <c r="BB114" s="6">
        <f t="shared" si="210"/>
        <v>0</v>
      </c>
      <c r="BC114" s="6">
        <f t="shared" si="210"/>
        <v>0</v>
      </c>
      <c r="BD114" s="6">
        <f t="shared" si="210"/>
        <v>0</v>
      </c>
      <c r="BE114" s="6">
        <f t="shared" si="210"/>
        <v>0</v>
      </c>
      <c r="BF114" s="6">
        <f t="shared" si="210"/>
        <v>0</v>
      </c>
      <c r="BG114" s="6">
        <f t="shared" si="210"/>
        <v>0</v>
      </c>
      <c r="BH114" s="6">
        <f t="shared" si="211"/>
        <v>0</v>
      </c>
      <c r="BI114" s="6">
        <f t="shared" si="211"/>
        <v>0</v>
      </c>
      <c r="BJ114" s="6">
        <f t="shared" si="211"/>
        <v>0</v>
      </c>
      <c r="BK114" s="6">
        <f t="shared" si="211"/>
        <v>0</v>
      </c>
      <c r="BL114" s="6">
        <f t="shared" si="211"/>
        <v>0</v>
      </c>
      <c r="BM114" s="6">
        <f t="shared" si="211"/>
        <v>0</v>
      </c>
      <c r="BN114" s="6">
        <f t="shared" si="211"/>
        <v>0</v>
      </c>
      <c r="BO114" s="6">
        <f t="shared" si="211"/>
        <v>0</v>
      </c>
      <c r="BP114" s="6">
        <f t="shared" si="211"/>
        <v>0</v>
      </c>
      <c r="BQ114" s="6">
        <f t="shared" si="211"/>
        <v>0</v>
      </c>
      <c r="BR114" s="6">
        <f t="shared" si="212"/>
        <v>0</v>
      </c>
      <c r="BS114" s="6">
        <f t="shared" si="212"/>
        <v>0</v>
      </c>
      <c r="BT114" s="6">
        <f t="shared" si="212"/>
        <v>0</v>
      </c>
      <c r="BU114" s="6">
        <f t="shared" si="212"/>
        <v>0</v>
      </c>
      <c r="BV114" s="6">
        <f t="shared" si="212"/>
        <v>0</v>
      </c>
      <c r="BW114" s="6">
        <f t="shared" si="212"/>
        <v>0</v>
      </c>
      <c r="BX114" s="6">
        <f t="shared" si="212"/>
        <v>0</v>
      </c>
      <c r="BY114" s="6">
        <f t="shared" si="212"/>
        <v>0</v>
      </c>
      <c r="BZ114" s="6">
        <f t="shared" si="212"/>
        <v>0</v>
      </c>
      <c r="CA114" s="6">
        <f t="shared" si="212"/>
        <v>0</v>
      </c>
      <c r="CB114" s="6">
        <f t="shared" si="213"/>
        <v>0</v>
      </c>
      <c r="CC114" s="6">
        <f t="shared" si="213"/>
        <v>0</v>
      </c>
      <c r="CD114" s="6">
        <f t="shared" si="213"/>
        <v>0</v>
      </c>
      <c r="CE114" s="6">
        <f t="shared" si="213"/>
        <v>0</v>
      </c>
      <c r="CF114" s="6">
        <f t="shared" si="213"/>
        <v>0</v>
      </c>
      <c r="CG114" s="6">
        <f t="shared" si="213"/>
        <v>0</v>
      </c>
      <c r="CH114" s="6">
        <f t="shared" si="213"/>
        <v>0</v>
      </c>
      <c r="CI114" s="6">
        <f t="shared" si="213"/>
        <v>0</v>
      </c>
      <c r="CJ114" s="6">
        <f t="shared" si="213"/>
        <v>0</v>
      </c>
      <c r="CK114" s="6">
        <f t="shared" si="213"/>
        <v>0</v>
      </c>
      <c r="CL114" s="6">
        <f t="shared" si="214"/>
        <v>0</v>
      </c>
      <c r="CM114" s="6">
        <f t="shared" si="214"/>
        <v>0</v>
      </c>
      <c r="CN114" s="6">
        <f t="shared" si="214"/>
        <v>0</v>
      </c>
      <c r="CO114" s="6">
        <f t="shared" si="214"/>
        <v>0</v>
      </c>
      <c r="CP114" s="6">
        <f t="shared" si="214"/>
        <v>0</v>
      </c>
      <c r="CQ114" s="6">
        <f t="shared" si="214"/>
        <v>0</v>
      </c>
      <c r="CR114" s="6">
        <f t="shared" si="214"/>
        <v>0</v>
      </c>
      <c r="CS114" s="6">
        <f t="shared" si="214"/>
        <v>0</v>
      </c>
      <c r="CT114" s="6">
        <f t="shared" si="214"/>
        <v>0</v>
      </c>
      <c r="CU114" s="6">
        <f t="shared" si="214"/>
        <v>0</v>
      </c>
      <c r="CV114" s="6">
        <f t="shared" si="215"/>
        <v>0</v>
      </c>
      <c r="CW114" s="6">
        <f t="shared" si="215"/>
        <v>0</v>
      </c>
      <c r="CX114" s="6">
        <f t="shared" si="215"/>
        <v>0</v>
      </c>
      <c r="CY114" s="6">
        <f t="shared" si="215"/>
        <v>0</v>
      </c>
      <c r="CZ114" s="6">
        <f t="shared" si="215"/>
        <v>0</v>
      </c>
      <c r="DA114" s="6">
        <f t="shared" si="215"/>
        <v>0</v>
      </c>
      <c r="DB114" s="6">
        <f t="shared" si="215"/>
        <v>0</v>
      </c>
      <c r="DC114" s="6">
        <f t="shared" si="215"/>
        <v>0</v>
      </c>
      <c r="DD114" s="6">
        <f t="shared" si="215"/>
        <v>0</v>
      </c>
      <c r="DE114" s="6">
        <f t="shared" si="215"/>
        <v>0</v>
      </c>
      <c r="DF114" s="6">
        <f t="shared" si="216"/>
        <v>0</v>
      </c>
      <c r="DG114" s="6">
        <f t="shared" si="216"/>
        <v>0</v>
      </c>
      <c r="DH114" s="6">
        <f t="shared" si="216"/>
        <v>0</v>
      </c>
      <c r="DI114" s="6">
        <f t="shared" si="216"/>
        <v>0</v>
      </c>
      <c r="DJ114" s="6">
        <f t="shared" si="216"/>
        <v>0</v>
      </c>
      <c r="DK114" s="6">
        <f t="shared" si="216"/>
        <v>0</v>
      </c>
      <c r="DL114" s="6">
        <f t="shared" si="216"/>
        <v>0</v>
      </c>
      <c r="DM114" s="6">
        <f t="shared" si="216"/>
        <v>0</v>
      </c>
      <c r="DN114" s="6">
        <f t="shared" si="216"/>
        <v>0</v>
      </c>
      <c r="DO114" s="6">
        <f t="shared" si="216"/>
        <v>0</v>
      </c>
      <c r="DP114" s="6">
        <f t="shared" si="217"/>
        <v>0</v>
      </c>
      <c r="DQ114" s="6">
        <f t="shared" si="217"/>
        <v>0</v>
      </c>
      <c r="DR114" s="6">
        <f t="shared" si="217"/>
        <v>0</v>
      </c>
      <c r="DS114" s="6">
        <f t="shared" si="217"/>
        <v>0</v>
      </c>
      <c r="DT114" s="6">
        <f t="shared" si="217"/>
        <v>0</v>
      </c>
      <c r="DU114" s="6">
        <f t="shared" si="217"/>
        <v>0</v>
      </c>
      <c r="DV114" s="6">
        <f t="shared" si="217"/>
        <v>0</v>
      </c>
      <c r="DW114" s="6">
        <f t="shared" si="217"/>
        <v>0</v>
      </c>
      <c r="DX114" s="6">
        <f t="shared" si="217"/>
        <v>0</v>
      </c>
      <c r="DY114" s="6">
        <f t="shared" si="217"/>
        <v>0</v>
      </c>
      <c r="DZ114" s="6">
        <f t="shared" si="218"/>
        <v>0</v>
      </c>
      <c r="EA114" s="6">
        <f t="shared" si="218"/>
        <v>0</v>
      </c>
      <c r="EB114" s="6">
        <f t="shared" si="218"/>
        <v>0</v>
      </c>
      <c r="EC114" s="6">
        <f t="shared" si="218"/>
        <v>0</v>
      </c>
      <c r="ED114" s="6">
        <f t="shared" si="218"/>
        <v>0</v>
      </c>
      <c r="EE114" s="6">
        <f t="shared" si="218"/>
        <v>0</v>
      </c>
      <c r="EF114" s="6">
        <f t="shared" si="218"/>
        <v>0</v>
      </c>
      <c r="EG114" s="6">
        <f t="shared" si="218"/>
        <v>0</v>
      </c>
      <c r="EH114" s="6">
        <f t="shared" si="218"/>
        <v>0</v>
      </c>
      <c r="EI114" s="6">
        <f t="shared" si="218"/>
        <v>0</v>
      </c>
      <c r="EJ114" s="6">
        <f t="shared" si="219"/>
        <v>0</v>
      </c>
      <c r="EK114" s="6">
        <f t="shared" si="219"/>
        <v>0</v>
      </c>
      <c r="EL114" s="6">
        <f t="shared" si="219"/>
        <v>0</v>
      </c>
      <c r="EM114" s="6">
        <f t="shared" si="219"/>
        <v>0</v>
      </c>
      <c r="EN114" s="6">
        <f t="shared" si="219"/>
        <v>0</v>
      </c>
      <c r="EO114" s="6">
        <f t="shared" si="219"/>
        <v>0</v>
      </c>
      <c r="EP114" s="6">
        <f t="shared" si="219"/>
        <v>0</v>
      </c>
      <c r="EQ114" s="6">
        <f t="shared" si="219"/>
        <v>0</v>
      </c>
      <c r="ER114" s="6">
        <f t="shared" si="219"/>
        <v>0</v>
      </c>
      <c r="ES114" s="6">
        <f t="shared" si="219"/>
        <v>0</v>
      </c>
      <c r="ET114" s="6">
        <f t="shared" si="220"/>
        <v>0</v>
      </c>
      <c r="EU114" s="6">
        <f t="shared" si="220"/>
        <v>0</v>
      </c>
      <c r="EV114" s="6">
        <f t="shared" si="220"/>
        <v>0</v>
      </c>
      <c r="EW114" s="6">
        <f t="shared" si="220"/>
        <v>0</v>
      </c>
      <c r="EX114" s="6">
        <f t="shared" si="220"/>
        <v>0</v>
      </c>
      <c r="EY114" s="6">
        <f t="shared" si="220"/>
        <v>0</v>
      </c>
      <c r="EZ114" s="6">
        <f t="shared" si="220"/>
        <v>0</v>
      </c>
      <c r="FA114" s="6">
        <f t="shared" si="220"/>
        <v>0</v>
      </c>
      <c r="FB114" s="6">
        <f t="shared" si="220"/>
        <v>0</v>
      </c>
      <c r="FC114" s="6">
        <f t="shared" si="220"/>
        <v>0</v>
      </c>
      <c r="FD114" s="6">
        <f t="shared" si="221"/>
        <v>0</v>
      </c>
      <c r="FE114" s="6">
        <f t="shared" si="221"/>
        <v>0</v>
      </c>
      <c r="FF114" s="6">
        <f t="shared" si="221"/>
        <v>0</v>
      </c>
      <c r="FG114" s="6">
        <f t="shared" si="221"/>
        <v>0</v>
      </c>
      <c r="FH114" s="6">
        <f t="shared" si="221"/>
        <v>0</v>
      </c>
      <c r="FI114" s="6">
        <f t="shared" si="221"/>
        <v>0</v>
      </c>
      <c r="FJ114" s="6">
        <f t="shared" si="221"/>
        <v>0</v>
      </c>
      <c r="FK114" s="6">
        <f t="shared" si="221"/>
        <v>0</v>
      </c>
      <c r="FL114" s="6">
        <f t="shared" si="221"/>
        <v>0</v>
      </c>
      <c r="FM114" s="6">
        <f t="shared" si="221"/>
        <v>0</v>
      </c>
      <c r="FN114" s="6">
        <f t="shared" si="222"/>
        <v>0</v>
      </c>
      <c r="FO114" s="6">
        <f t="shared" si="222"/>
        <v>0</v>
      </c>
      <c r="FP114" s="6">
        <f t="shared" si="222"/>
        <v>0</v>
      </c>
      <c r="FQ114" s="6">
        <f t="shared" si="222"/>
        <v>0</v>
      </c>
      <c r="FR114" s="6">
        <f t="shared" si="222"/>
        <v>0</v>
      </c>
      <c r="FS114" s="6">
        <f t="shared" si="222"/>
        <v>0</v>
      </c>
      <c r="FT114" s="6">
        <f t="shared" si="222"/>
        <v>0</v>
      </c>
      <c r="FU114" s="6">
        <f t="shared" si="222"/>
        <v>0</v>
      </c>
      <c r="FV114" s="6">
        <f t="shared" si="222"/>
        <v>0</v>
      </c>
      <c r="FW114" s="6">
        <f t="shared" si="222"/>
        <v>0</v>
      </c>
      <c r="FX114" s="6">
        <f t="shared" si="223"/>
        <v>0</v>
      </c>
      <c r="FY114" s="6">
        <f t="shared" si="223"/>
        <v>0</v>
      </c>
      <c r="FZ114" s="6">
        <f t="shared" si="223"/>
        <v>0</v>
      </c>
      <c r="GA114" s="6">
        <f t="shared" si="223"/>
        <v>0</v>
      </c>
      <c r="GB114" s="6">
        <f t="shared" si="223"/>
        <v>0</v>
      </c>
      <c r="GC114" s="6">
        <f t="shared" si="223"/>
        <v>0</v>
      </c>
      <c r="GD114" s="6">
        <f t="shared" si="223"/>
        <v>0</v>
      </c>
      <c r="GE114" s="6">
        <f t="shared" si="223"/>
        <v>0</v>
      </c>
      <c r="GF114" s="6">
        <f t="shared" si="223"/>
        <v>0</v>
      </c>
      <c r="GG114" s="6">
        <f t="shared" si="223"/>
        <v>0</v>
      </c>
      <c r="GH114" s="6">
        <f t="shared" si="224"/>
        <v>0</v>
      </c>
      <c r="GI114" s="6">
        <f t="shared" si="224"/>
        <v>0</v>
      </c>
      <c r="GJ114" s="6">
        <f t="shared" si="224"/>
        <v>0</v>
      </c>
      <c r="GK114" s="6">
        <f t="shared" si="224"/>
        <v>0</v>
      </c>
      <c r="GL114" s="6">
        <f t="shared" si="224"/>
        <v>0</v>
      </c>
      <c r="GM114" s="6">
        <f t="shared" si="224"/>
        <v>0</v>
      </c>
      <c r="GN114" s="6">
        <f t="shared" si="224"/>
        <v>0</v>
      </c>
      <c r="GO114" s="6">
        <f t="shared" si="224"/>
        <v>0</v>
      </c>
      <c r="GP114" s="6">
        <f t="shared" si="224"/>
        <v>0</v>
      </c>
      <c r="GQ114" s="6">
        <f t="shared" si="224"/>
        <v>0</v>
      </c>
      <c r="GR114" s="6">
        <f t="shared" si="225"/>
        <v>0</v>
      </c>
      <c r="GS114" s="6">
        <f t="shared" si="225"/>
        <v>0</v>
      </c>
      <c r="GT114" s="6">
        <f t="shared" si="225"/>
        <v>0</v>
      </c>
      <c r="GU114" s="6">
        <f t="shared" si="225"/>
        <v>0</v>
      </c>
      <c r="GV114" s="6">
        <f t="shared" si="225"/>
        <v>0</v>
      </c>
      <c r="GW114" s="6">
        <f t="shared" si="225"/>
        <v>0</v>
      </c>
      <c r="GX114" s="6">
        <f t="shared" si="225"/>
        <v>0</v>
      </c>
      <c r="GY114" s="6">
        <f t="shared" si="225"/>
        <v>0</v>
      </c>
      <c r="GZ114" s="6">
        <f t="shared" si="225"/>
        <v>0</v>
      </c>
      <c r="HA114" s="6">
        <f t="shared" si="225"/>
        <v>0</v>
      </c>
    </row>
    <row r="115" spans="3:209" hidden="1" x14ac:dyDescent="0.2">
      <c r="C115" s="262">
        <f t="shared" si="226"/>
        <v>6</v>
      </c>
      <c r="D115" s="21"/>
      <c r="F115" s="359" t="str">
        <f t="shared" si="205"/>
        <v/>
      </c>
      <c r="G115" s="359"/>
      <c r="H115" s="360" t="str">
        <f t="shared" si="227"/>
        <v/>
      </c>
      <c r="I115" s="359" t="str">
        <f t="shared" si="206"/>
        <v/>
      </c>
      <c r="J115" s="359"/>
      <c r="N115" s="19">
        <f t="shared" si="228"/>
        <v>0</v>
      </c>
      <c r="O115" s="19">
        <f t="shared" si="228"/>
        <v>0</v>
      </c>
      <c r="P115" s="19">
        <f t="shared" si="228"/>
        <v>0</v>
      </c>
      <c r="Q115" s="19">
        <f t="shared" si="228"/>
        <v>0</v>
      </c>
      <c r="R115" s="19">
        <f t="shared" si="228"/>
        <v>0</v>
      </c>
      <c r="S115" s="19">
        <f t="shared" si="228"/>
        <v>0</v>
      </c>
      <c r="T115" s="19">
        <f t="shared" si="228"/>
        <v>0</v>
      </c>
      <c r="U115" s="19">
        <f t="shared" si="228"/>
        <v>0</v>
      </c>
      <c r="V115" s="19">
        <f t="shared" si="228"/>
        <v>0</v>
      </c>
      <c r="W115" s="19">
        <f t="shared" si="228"/>
        <v>0</v>
      </c>
      <c r="X115" s="19">
        <f t="shared" si="228"/>
        <v>0</v>
      </c>
      <c r="Y115" s="19">
        <f t="shared" si="228"/>
        <v>0</v>
      </c>
      <c r="Z115" s="19">
        <f t="shared" si="228"/>
        <v>0</v>
      </c>
      <c r="AA115" s="19">
        <f t="shared" si="228"/>
        <v>0</v>
      </c>
      <c r="AB115" s="19">
        <f t="shared" si="228"/>
        <v>0</v>
      </c>
      <c r="AD115" s="6">
        <f t="shared" si="208"/>
        <v>0</v>
      </c>
      <c r="AE115" s="6">
        <f t="shared" si="208"/>
        <v>0</v>
      </c>
      <c r="AF115" s="6">
        <f t="shared" si="208"/>
        <v>0</v>
      </c>
      <c r="AG115" s="6">
        <f t="shared" si="208"/>
        <v>0</v>
      </c>
      <c r="AH115" s="6">
        <f t="shared" si="208"/>
        <v>0</v>
      </c>
      <c r="AI115" s="6">
        <f t="shared" si="208"/>
        <v>0</v>
      </c>
      <c r="AJ115" s="6">
        <f t="shared" si="208"/>
        <v>0</v>
      </c>
      <c r="AK115" s="6">
        <f t="shared" si="208"/>
        <v>0</v>
      </c>
      <c r="AL115" s="6">
        <f t="shared" si="208"/>
        <v>0</v>
      </c>
      <c r="AM115" s="6">
        <f t="shared" si="208"/>
        <v>0</v>
      </c>
      <c r="AN115" s="6">
        <f t="shared" si="209"/>
        <v>0</v>
      </c>
      <c r="AO115" s="6">
        <f t="shared" si="209"/>
        <v>0</v>
      </c>
      <c r="AP115" s="6">
        <f t="shared" si="209"/>
        <v>0</v>
      </c>
      <c r="AQ115" s="6">
        <f t="shared" si="209"/>
        <v>0</v>
      </c>
      <c r="AR115" s="6">
        <f t="shared" si="209"/>
        <v>0</v>
      </c>
      <c r="AS115" s="6">
        <f t="shared" si="209"/>
        <v>0</v>
      </c>
      <c r="AT115" s="6">
        <f t="shared" si="209"/>
        <v>0</v>
      </c>
      <c r="AU115" s="6">
        <f t="shared" si="209"/>
        <v>0</v>
      </c>
      <c r="AV115" s="6">
        <f t="shared" si="209"/>
        <v>0</v>
      </c>
      <c r="AW115" s="6">
        <f t="shared" si="209"/>
        <v>0</v>
      </c>
      <c r="AX115" s="6">
        <f t="shared" si="210"/>
        <v>0</v>
      </c>
      <c r="AY115" s="6">
        <f t="shared" si="210"/>
        <v>0</v>
      </c>
      <c r="AZ115" s="6">
        <f t="shared" si="210"/>
        <v>0</v>
      </c>
      <c r="BA115" s="6">
        <f t="shared" si="210"/>
        <v>0</v>
      </c>
      <c r="BB115" s="6">
        <f t="shared" si="210"/>
        <v>0</v>
      </c>
      <c r="BC115" s="6">
        <f t="shared" si="210"/>
        <v>0</v>
      </c>
      <c r="BD115" s="6">
        <f t="shared" si="210"/>
        <v>0</v>
      </c>
      <c r="BE115" s="6">
        <f t="shared" si="210"/>
        <v>0</v>
      </c>
      <c r="BF115" s="6">
        <f t="shared" si="210"/>
        <v>0</v>
      </c>
      <c r="BG115" s="6">
        <f t="shared" si="210"/>
        <v>0</v>
      </c>
      <c r="BH115" s="6">
        <f t="shared" si="211"/>
        <v>0</v>
      </c>
      <c r="BI115" s="6">
        <f t="shared" si="211"/>
        <v>0</v>
      </c>
      <c r="BJ115" s="6">
        <f t="shared" si="211"/>
        <v>0</v>
      </c>
      <c r="BK115" s="6">
        <f t="shared" si="211"/>
        <v>0</v>
      </c>
      <c r="BL115" s="6">
        <f t="shared" si="211"/>
        <v>0</v>
      </c>
      <c r="BM115" s="6">
        <f t="shared" si="211"/>
        <v>0</v>
      </c>
      <c r="BN115" s="6">
        <f t="shared" si="211"/>
        <v>0</v>
      </c>
      <c r="BO115" s="6">
        <f t="shared" si="211"/>
        <v>0</v>
      </c>
      <c r="BP115" s="6">
        <f t="shared" si="211"/>
        <v>0</v>
      </c>
      <c r="BQ115" s="6">
        <f t="shared" si="211"/>
        <v>0</v>
      </c>
      <c r="BR115" s="6">
        <f t="shared" si="212"/>
        <v>0</v>
      </c>
      <c r="BS115" s="6">
        <f t="shared" si="212"/>
        <v>0</v>
      </c>
      <c r="BT115" s="6">
        <f t="shared" si="212"/>
        <v>0</v>
      </c>
      <c r="BU115" s="6">
        <f t="shared" si="212"/>
        <v>0</v>
      </c>
      <c r="BV115" s="6">
        <f t="shared" si="212"/>
        <v>0</v>
      </c>
      <c r="BW115" s="6">
        <f t="shared" si="212"/>
        <v>0</v>
      </c>
      <c r="BX115" s="6">
        <f t="shared" si="212"/>
        <v>0</v>
      </c>
      <c r="BY115" s="6">
        <f t="shared" si="212"/>
        <v>0</v>
      </c>
      <c r="BZ115" s="6">
        <f t="shared" si="212"/>
        <v>0</v>
      </c>
      <c r="CA115" s="6">
        <f t="shared" si="212"/>
        <v>0</v>
      </c>
      <c r="CB115" s="6">
        <f t="shared" si="213"/>
        <v>0</v>
      </c>
      <c r="CC115" s="6">
        <f t="shared" si="213"/>
        <v>0</v>
      </c>
      <c r="CD115" s="6">
        <f t="shared" si="213"/>
        <v>0</v>
      </c>
      <c r="CE115" s="6">
        <f t="shared" si="213"/>
        <v>0</v>
      </c>
      <c r="CF115" s="6">
        <f t="shared" si="213"/>
        <v>0</v>
      </c>
      <c r="CG115" s="6">
        <f t="shared" si="213"/>
        <v>0</v>
      </c>
      <c r="CH115" s="6">
        <f t="shared" si="213"/>
        <v>0</v>
      </c>
      <c r="CI115" s="6">
        <f t="shared" si="213"/>
        <v>0</v>
      </c>
      <c r="CJ115" s="6">
        <f t="shared" si="213"/>
        <v>0</v>
      </c>
      <c r="CK115" s="6">
        <f t="shared" si="213"/>
        <v>0</v>
      </c>
      <c r="CL115" s="6">
        <f t="shared" si="214"/>
        <v>0</v>
      </c>
      <c r="CM115" s="6">
        <f t="shared" si="214"/>
        <v>0</v>
      </c>
      <c r="CN115" s="6">
        <f t="shared" si="214"/>
        <v>0</v>
      </c>
      <c r="CO115" s="6">
        <f t="shared" si="214"/>
        <v>0</v>
      </c>
      <c r="CP115" s="6">
        <f t="shared" si="214"/>
        <v>0</v>
      </c>
      <c r="CQ115" s="6">
        <f t="shared" si="214"/>
        <v>0</v>
      </c>
      <c r="CR115" s="6">
        <f t="shared" si="214"/>
        <v>0</v>
      </c>
      <c r="CS115" s="6">
        <f t="shared" si="214"/>
        <v>0</v>
      </c>
      <c r="CT115" s="6">
        <f t="shared" si="214"/>
        <v>0</v>
      </c>
      <c r="CU115" s="6">
        <f t="shared" si="214"/>
        <v>0</v>
      </c>
      <c r="CV115" s="6">
        <f t="shared" si="215"/>
        <v>0</v>
      </c>
      <c r="CW115" s="6">
        <f t="shared" si="215"/>
        <v>0</v>
      </c>
      <c r="CX115" s="6">
        <f t="shared" si="215"/>
        <v>0</v>
      </c>
      <c r="CY115" s="6">
        <f t="shared" si="215"/>
        <v>0</v>
      </c>
      <c r="CZ115" s="6">
        <f t="shared" si="215"/>
        <v>0</v>
      </c>
      <c r="DA115" s="6">
        <f t="shared" si="215"/>
        <v>0</v>
      </c>
      <c r="DB115" s="6">
        <f t="shared" si="215"/>
        <v>0</v>
      </c>
      <c r="DC115" s="6">
        <f t="shared" si="215"/>
        <v>0</v>
      </c>
      <c r="DD115" s="6">
        <f t="shared" si="215"/>
        <v>0</v>
      </c>
      <c r="DE115" s="6">
        <f t="shared" si="215"/>
        <v>0</v>
      </c>
      <c r="DF115" s="6">
        <f t="shared" si="216"/>
        <v>0</v>
      </c>
      <c r="DG115" s="6">
        <f t="shared" si="216"/>
        <v>0</v>
      </c>
      <c r="DH115" s="6">
        <f t="shared" si="216"/>
        <v>0</v>
      </c>
      <c r="DI115" s="6">
        <f t="shared" si="216"/>
        <v>0</v>
      </c>
      <c r="DJ115" s="6">
        <f t="shared" si="216"/>
        <v>0</v>
      </c>
      <c r="DK115" s="6">
        <f t="shared" si="216"/>
        <v>0</v>
      </c>
      <c r="DL115" s="6">
        <f t="shared" si="216"/>
        <v>0</v>
      </c>
      <c r="DM115" s="6">
        <f t="shared" si="216"/>
        <v>0</v>
      </c>
      <c r="DN115" s="6">
        <f t="shared" si="216"/>
        <v>0</v>
      </c>
      <c r="DO115" s="6">
        <f t="shared" si="216"/>
        <v>0</v>
      </c>
      <c r="DP115" s="6">
        <f t="shared" si="217"/>
        <v>0</v>
      </c>
      <c r="DQ115" s="6">
        <f t="shared" si="217"/>
        <v>0</v>
      </c>
      <c r="DR115" s="6">
        <f t="shared" si="217"/>
        <v>0</v>
      </c>
      <c r="DS115" s="6">
        <f t="shared" si="217"/>
        <v>0</v>
      </c>
      <c r="DT115" s="6">
        <f t="shared" si="217"/>
        <v>0</v>
      </c>
      <c r="DU115" s="6">
        <f t="shared" si="217"/>
        <v>0</v>
      </c>
      <c r="DV115" s="6">
        <f t="shared" si="217"/>
        <v>0</v>
      </c>
      <c r="DW115" s="6">
        <f t="shared" si="217"/>
        <v>0</v>
      </c>
      <c r="DX115" s="6">
        <f t="shared" si="217"/>
        <v>0</v>
      </c>
      <c r="DY115" s="6">
        <f t="shared" si="217"/>
        <v>0</v>
      </c>
      <c r="DZ115" s="6">
        <f t="shared" si="218"/>
        <v>0</v>
      </c>
      <c r="EA115" s="6">
        <f t="shared" si="218"/>
        <v>0</v>
      </c>
      <c r="EB115" s="6">
        <f t="shared" si="218"/>
        <v>0</v>
      </c>
      <c r="EC115" s="6">
        <f t="shared" si="218"/>
        <v>0</v>
      </c>
      <c r="ED115" s="6">
        <f t="shared" si="218"/>
        <v>0</v>
      </c>
      <c r="EE115" s="6">
        <f t="shared" si="218"/>
        <v>0</v>
      </c>
      <c r="EF115" s="6">
        <f t="shared" si="218"/>
        <v>0</v>
      </c>
      <c r="EG115" s="6">
        <f t="shared" si="218"/>
        <v>0</v>
      </c>
      <c r="EH115" s="6">
        <f t="shared" si="218"/>
        <v>0</v>
      </c>
      <c r="EI115" s="6">
        <f t="shared" si="218"/>
        <v>0</v>
      </c>
      <c r="EJ115" s="6">
        <f t="shared" si="219"/>
        <v>0</v>
      </c>
      <c r="EK115" s="6">
        <f t="shared" si="219"/>
        <v>0</v>
      </c>
      <c r="EL115" s="6">
        <f t="shared" si="219"/>
        <v>0</v>
      </c>
      <c r="EM115" s="6">
        <f t="shared" si="219"/>
        <v>0</v>
      </c>
      <c r="EN115" s="6">
        <f t="shared" si="219"/>
        <v>0</v>
      </c>
      <c r="EO115" s="6">
        <f t="shared" si="219"/>
        <v>0</v>
      </c>
      <c r="EP115" s="6">
        <f t="shared" si="219"/>
        <v>0</v>
      </c>
      <c r="EQ115" s="6">
        <f t="shared" si="219"/>
        <v>0</v>
      </c>
      <c r="ER115" s="6">
        <f t="shared" si="219"/>
        <v>0</v>
      </c>
      <c r="ES115" s="6">
        <f t="shared" si="219"/>
        <v>0</v>
      </c>
      <c r="ET115" s="6">
        <f t="shared" si="220"/>
        <v>0</v>
      </c>
      <c r="EU115" s="6">
        <f t="shared" si="220"/>
        <v>0</v>
      </c>
      <c r="EV115" s="6">
        <f t="shared" si="220"/>
        <v>0</v>
      </c>
      <c r="EW115" s="6">
        <f t="shared" si="220"/>
        <v>0</v>
      </c>
      <c r="EX115" s="6">
        <f t="shared" si="220"/>
        <v>0</v>
      </c>
      <c r="EY115" s="6">
        <f t="shared" si="220"/>
        <v>0</v>
      </c>
      <c r="EZ115" s="6">
        <f t="shared" si="220"/>
        <v>0</v>
      </c>
      <c r="FA115" s="6">
        <f t="shared" si="220"/>
        <v>0</v>
      </c>
      <c r="FB115" s="6">
        <f t="shared" si="220"/>
        <v>0</v>
      </c>
      <c r="FC115" s="6">
        <f t="shared" si="220"/>
        <v>0</v>
      </c>
      <c r="FD115" s="6">
        <f t="shared" si="221"/>
        <v>0</v>
      </c>
      <c r="FE115" s="6">
        <f t="shared" si="221"/>
        <v>0</v>
      </c>
      <c r="FF115" s="6">
        <f t="shared" si="221"/>
        <v>0</v>
      </c>
      <c r="FG115" s="6">
        <f t="shared" si="221"/>
        <v>0</v>
      </c>
      <c r="FH115" s="6">
        <f t="shared" si="221"/>
        <v>0</v>
      </c>
      <c r="FI115" s="6">
        <f t="shared" si="221"/>
        <v>0</v>
      </c>
      <c r="FJ115" s="6">
        <f t="shared" si="221"/>
        <v>0</v>
      </c>
      <c r="FK115" s="6">
        <f t="shared" si="221"/>
        <v>0</v>
      </c>
      <c r="FL115" s="6">
        <f t="shared" si="221"/>
        <v>0</v>
      </c>
      <c r="FM115" s="6">
        <f t="shared" si="221"/>
        <v>0</v>
      </c>
      <c r="FN115" s="6">
        <f t="shared" si="222"/>
        <v>0</v>
      </c>
      <c r="FO115" s="6">
        <f t="shared" si="222"/>
        <v>0</v>
      </c>
      <c r="FP115" s="6">
        <f t="shared" si="222"/>
        <v>0</v>
      </c>
      <c r="FQ115" s="6">
        <f t="shared" si="222"/>
        <v>0</v>
      </c>
      <c r="FR115" s="6">
        <f t="shared" si="222"/>
        <v>0</v>
      </c>
      <c r="FS115" s="6">
        <f t="shared" si="222"/>
        <v>0</v>
      </c>
      <c r="FT115" s="6">
        <f t="shared" si="222"/>
        <v>0</v>
      </c>
      <c r="FU115" s="6">
        <f t="shared" si="222"/>
        <v>0</v>
      </c>
      <c r="FV115" s="6">
        <f t="shared" si="222"/>
        <v>0</v>
      </c>
      <c r="FW115" s="6">
        <f t="shared" si="222"/>
        <v>0</v>
      </c>
      <c r="FX115" s="6">
        <f t="shared" si="223"/>
        <v>0</v>
      </c>
      <c r="FY115" s="6">
        <f t="shared" si="223"/>
        <v>0</v>
      </c>
      <c r="FZ115" s="6">
        <f t="shared" si="223"/>
        <v>0</v>
      </c>
      <c r="GA115" s="6">
        <f t="shared" si="223"/>
        <v>0</v>
      </c>
      <c r="GB115" s="6">
        <f t="shared" si="223"/>
        <v>0</v>
      </c>
      <c r="GC115" s="6">
        <f t="shared" si="223"/>
        <v>0</v>
      </c>
      <c r="GD115" s="6">
        <f t="shared" si="223"/>
        <v>0</v>
      </c>
      <c r="GE115" s="6">
        <f t="shared" si="223"/>
        <v>0</v>
      </c>
      <c r="GF115" s="6">
        <f t="shared" si="223"/>
        <v>0</v>
      </c>
      <c r="GG115" s="6">
        <f t="shared" si="223"/>
        <v>0</v>
      </c>
      <c r="GH115" s="6">
        <f t="shared" si="224"/>
        <v>0</v>
      </c>
      <c r="GI115" s="6">
        <f t="shared" si="224"/>
        <v>0</v>
      </c>
      <c r="GJ115" s="6">
        <f t="shared" si="224"/>
        <v>0</v>
      </c>
      <c r="GK115" s="6">
        <f t="shared" si="224"/>
        <v>0</v>
      </c>
      <c r="GL115" s="6">
        <f t="shared" si="224"/>
        <v>0</v>
      </c>
      <c r="GM115" s="6">
        <f t="shared" si="224"/>
        <v>0</v>
      </c>
      <c r="GN115" s="6">
        <f t="shared" si="224"/>
        <v>0</v>
      </c>
      <c r="GO115" s="6">
        <f t="shared" si="224"/>
        <v>0</v>
      </c>
      <c r="GP115" s="6">
        <f t="shared" si="224"/>
        <v>0</v>
      </c>
      <c r="GQ115" s="6">
        <f t="shared" si="224"/>
        <v>0</v>
      </c>
      <c r="GR115" s="6">
        <f t="shared" si="225"/>
        <v>0</v>
      </c>
      <c r="GS115" s="6">
        <f t="shared" si="225"/>
        <v>0</v>
      </c>
      <c r="GT115" s="6">
        <f t="shared" si="225"/>
        <v>0</v>
      </c>
      <c r="GU115" s="6">
        <f t="shared" si="225"/>
        <v>0</v>
      </c>
      <c r="GV115" s="6">
        <f t="shared" si="225"/>
        <v>0</v>
      </c>
      <c r="GW115" s="6">
        <f t="shared" si="225"/>
        <v>0</v>
      </c>
      <c r="GX115" s="6">
        <f t="shared" si="225"/>
        <v>0</v>
      </c>
      <c r="GY115" s="6">
        <f t="shared" si="225"/>
        <v>0</v>
      </c>
      <c r="GZ115" s="6">
        <f t="shared" si="225"/>
        <v>0</v>
      </c>
      <c r="HA115" s="6">
        <f t="shared" si="225"/>
        <v>0</v>
      </c>
    </row>
    <row r="116" spans="3:209" hidden="1" x14ac:dyDescent="0.2">
      <c r="C116" s="262">
        <f t="shared" si="226"/>
        <v>7</v>
      </c>
      <c r="D116" s="21"/>
      <c r="F116" s="359" t="str">
        <f t="shared" si="205"/>
        <v/>
      </c>
      <c r="G116" s="359"/>
      <c r="H116" s="360" t="str">
        <f t="shared" si="227"/>
        <v/>
      </c>
      <c r="I116" s="359" t="str">
        <f t="shared" si="206"/>
        <v/>
      </c>
      <c r="J116" s="359"/>
      <c r="N116" s="19">
        <f t="shared" si="228"/>
        <v>0</v>
      </c>
      <c r="O116" s="19">
        <f t="shared" si="228"/>
        <v>0</v>
      </c>
      <c r="P116" s="19">
        <f t="shared" si="228"/>
        <v>0</v>
      </c>
      <c r="Q116" s="19">
        <f t="shared" si="228"/>
        <v>0</v>
      </c>
      <c r="R116" s="19">
        <f t="shared" si="228"/>
        <v>0</v>
      </c>
      <c r="S116" s="19">
        <f t="shared" si="228"/>
        <v>0</v>
      </c>
      <c r="T116" s="19">
        <f t="shared" si="228"/>
        <v>0</v>
      </c>
      <c r="U116" s="19">
        <f t="shared" si="228"/>
        <v>0</v>
      </c>
      <c r="V116" s="19">
        <f t="shared" si="228"/>
        <v>0</v>
      </c>
      <c r="W116" s="19">
        <f t="shared" si="228"/>
        <v>0</v>
      </c>
      <c r="X116" s="19">
        <f t="shared" si="228"/>
        <v>0</v>
      </c>
      <c r="Y116" s="19">
        <f t="shared" si="228"/>
        <v>0</v>
      </c>
      <c r="Z116" s="19">
        <f t="shared" si="228"/>
        <v>0</v>
      </c>
      <c r="AA116" s="19">
        <f t="shared" si="228"/>
        <v>0</v>
      </c>
      <c r="AB116" s="19">
        <f t="shared" si="228"/>
        <v>0</v>
      </c>
      <c r="AD116" s="6">
        <f t="shared" si="208"/>
        <v>0</v>
      </c>
      <c r="AE116" s="6">
        <f t="shared" si="208"/>
        <v>0</v>
      </c>
      <c r="AF116" s="6">
        <f t="shared" si="208"/>
        <v>0</v>
      </c>
      <c r="AG116" s="6">
        <f t="shared" si="208"/>
        <v>0</v>
      </c>
      <c r="AH116" s="6">
        <f t="shared" si="208"/>
        <v>0</v>
      </c>
      <c r="AI116" s="6">
        <f t="shared" si="208"/>
        <v>0</v>
      </c>
      <c r="AJ116" s="6">
        <f t="shared" si="208"/>
        <v>0</v>
      </c>
      <c r="AK116" s="6">
        <f t="shared" si="208"/>
        <v>0</v>
      </c>
      <c r="AL116" s="6">
        <f t="shared" si="208"/>
        <v>0</v>
      </c>
      <c r="AM116" s="6">
        <f t="shared" si="208"/>
        <v>0</v>
      </c>
      <c r="AN116" s="6">
        <f t="shared" si="209"/>
        <v>0</v>
      </c>
      <c r="AO116" s="6">
        <f t="shared" si="209"/>
        <v>0</v>
      </c>
      <c r="AP116" s="6">
        <f t="shared" si="209"/>
        <v>0</v>
      </c>
      <c r="AQ116" s="6">
        <f t="shared" si="209"/>
        <v>0</v>
      </c>
      <c r="AR116" s="6">
        <f t="shared" si="209"/>
        <v>0</v>
      </c>
      <c r="AS116" s="6">
        <f t="shared" si="209"/>
        <v>0</v>
      </c>
      <c r="AT116" s="6">
        <f t="shared" si="209"/>
        <v>0</v>
      </c>
      <c r="AU116" s="6">
        <f t="shared" si="209"/>
        <v>0</v>
      </c>
      <c r="AV116" s="6">
        <f t="shared" si="209"/>
        <v>0</v>
      </c>
      <c r="AW116" s="6">
        <f t="shared" si="209"/>
        <v>0</v>
      </c>
      <c r="AX116" s="6">
        <f t="shared" si="210"/>
        <v>0</v>
      </c>
      <c r="AY116" s="6">
        <f t="shared" si="210"/>
        <v>0</v>
      </c>
      <c r="AZ116" s="6">
        <f t="shared" si="210"/>
        <v>0</v>
      </c>
      <c r="BA116" s="6">
        <f t="shared" si="210"/>
        <v>0</v>
      </c>
      <c r="BB116" s="6">
        <f t="shared" si="210"/>
        <v>0</v>
      </c>
      <c r="BC116" s="6">
        <f t="shared" si="210"/>
        <v>0</v>
      </c>
      <c r="BD116" s="6">
        <f t="shared" si="210"/>
        <v>0</v>
      </c>
      <c r="BE116" s="6">
        <f t="shared" si="210"/>
        <v>0</v>
      </c>
      <c r="BF116" s="6">
        <f t="shared" si="210"/>
        <v>0</v>
      </c>
      <c r="BG116" s="6">
        <f t="shared" si="210"/>
        <v>0</v>
      </c>
      <c r="BH116" s="6">
        <f t="shared" si="211"/>
        <v>0</v>
      </c>
      <c r="BI116" s="6">
        <f t="shared" si="211"/>
        <v>0</v>
      </c>
      <c r="BJ116" s="6">
        <f t="shared" si="211"/>
        <v>0</v>
      </c>
      <c r="BK116" s="6">
        <f t="shared" si="211"/>
        <v>0</v>
      </c>
      <c r="BL116" s="6">
        <f t="shared" si="211"/>
        <v>0</v>
      </c>
      <c r="BM116" s="6">
        <f t="shared" si="211"/>
        <v>0</v>
      </c>
      <c r="BN116" s="6">
        <f t="shared" si="211"/>
        <v>0</v>
      </c>
      <c r="BO116" s="6">
        <f t="shared" si="211"/>
        <v>0</v>
      </c>
      <c r="BP116" s="6">
        <f t="shared" si="211"/>
        <v>0</v>
      </c>
      <c r="BQ116" s="6">
        <f t="shared" si="211"/>
        <v>0</v>
      </c>
      <c r="BR116" s="6">
        <f t="shared" si="212"/>
        <v>0</v>
      </c>
      <c r="BS116" s="6">
        <f t="shared" si="212"/>
        <v>0</v>
      </c>
      <c r="BT116" s="6">
        <f t="shared" si="212"/>
        <v>0</v>
      </c>
      <c r="BU116" s="6">
        <f t="shared" si="212"/>
        <v>0</v>
      </c>
      <c r="BV116" s="6">
        <f t="shared" si="212"/>
        <v>0</v>
      </c>
      <c r="BW116" s="6">
        <f t="shared" si="212"/>
        <v>0</v>
      </c>
      <c r="BX116" s="6">
        <f t="shared" si="212"/>
        <v>0</v>
      </c>
      <c r="BY116" s="6">
        <f t="shared" si="212"/>
        <v>0</v>
      </c>
      <c r="BZ116" s="6">
        <f t="shared" si="212"/>
        <v>0</v>
      </c>
      <c r="CA116" s="6">
        <f t="shared" si="212"/>
        <v>0</v>
      </c>
      <c r="CB116" s="6">
        <f t="shared" si="213"/>
        <v>0</v>
      </c>
      <c r="CC116" s="6">
        <f t="shared" si="213"/>
        <v>0</v>
      </c>
      <c r="CD116" s="6">
        <f t="shared" si="213"/>
        <v>0</v>
      </c>
      <c r="CE116" s="6">
        <f t="shared" si="213"/>
        <v>0</v>
      </c>
      <c r="CF116" s="6">
        <f t="shared" si="213"/>
        <v>0</v>
      </c>
      <c r="CG116" s="6">
        <f t="shared" si="213"/>
        <v>0</v>
      </c>
      <c r="CH116" s="6">
        <f t="shared" si="213"/>
        <v>0</v>
      </c>
      <c r="CI116" s="6">
        <f t="shared" si="213"/>
        <v>0</v>
      </c>
      <c r="CJ116" s="6">
        <f t="shared" si="213"/>
        <v>0</v>
      </c>
      <c r="CK116" s="6">
        <f t="shared" si="213"/>
        <v>0</v>
      </c>
      <c r="CL116" s="6">
        <f t="shared" si="214"/>
        <v>0</v>
      </c>
      <c r="CM116" s="6">
        <f t="shared" si="214"/>
        <v>0</v>
      </c>
      <c r="CN116" s="6">
        <f t="shared" si="214"/>
        <v>0</v>
      </c>
      <c r="CO116" s="6">
        <f t="shared" si="214"/>
        <v>0</v>
      </c>
      <c r="CP116" s="6">
        <f t="shared" si="214"/>
        <v>0</v>
      </c>
      <c r="CQ116" s="6">
        <f t="shared" si="214"/>
        <v>0</v>
      </c>
      <c r="CR116" s="6">
        <f t="shared" si="214"/>
        <v>0</v>
      </c>
      <c r="CS116" s="6">
        <f t="shared" si="214"/>
        <v>0</v>
      </c>
      <c r="CT116" s="6">
        <f t="shared" si="214"/>
        <v>0</v>
      </c>
      <c r="CU116" s="6">
        <f t="shared" si="214"/>
        <v>0</v>
      </c>
      <c r="CV116" s="6">
        <f t="shared" si="215"/>
        <v>0</v>
      </c>
      <c r="CW116" s="6">
        <f t="shared" si="215"/>
        <v>0</v>
      </c>
      <c r="CX116" s="6">
        <f t="shared" si="215"/>
        <v>0</v>
      </c>
      <c r="CY116" s="6">
        <f t="shared" si="215"/>
        <v>0</v>
      </c>
      <c r="CZ116" s="6">
        <f t="shared" si="215"/>
        <v>0</v>
      </c>
      <c r="DA116" s="6">
        <f t="shared" si="215"/>
        <v>0</v>
      </c>
      <c r="DB116" s="6">
        <f t="shared" si="215"/>
        <v>0</v>
      </c>
      <c r="DC116" s="6">
        <f t="shared" si="215"/>
        <v>0</v>
      </c>
      <c r="DD116" s="6">
        <f t="shared" si="215"/>
        <v>0</v>
      </c>
      <c r="DE116" s="6">
        <f t="shared" si="215"/>
        <v>0</v>
      </c>
      <c r="DF116" s="6">
        <f t="shared" si="216"/>
        <v>0</v>
      </c>
      <c r="DG116" s="6">
        <f t="shared" si="216"/>
        <v>0</v>
      </c>
      <c r="DH116" s="6">
        <f t="shared" si="216"/>
        <v>0</v>
      </c>
      <c r="DI116" s="6">
        <f t="shared" si="216"/>
        <v>0</v>
      </c>
      <c r="DJ116" s="6">
        <f t="shared" si="216"/>
        <v>0</v>
      </c>
      <c r="DK116" s="6">
        <f t="shared" si="216"/>
        <v>0</v>
      </c>
      <c r="DL116" s="6">
        <f t="shared" si="216"/>
        <v>0</v>
      </c>
      <c r="DM116" s="6">
        <f t="shared" si="216"/>
        <v>0</v>
      </c>
      <c r="DN116" s="6">
        <f t="shared" si="216"/>
        <v>0</v>
      </c>
      <c r="DO116" s="6">
        <f t="shared" si="216"/>
        <v>0</v>
      </c>
      <c r="DP116" s="6">
        <f t="shared" si="217"/>
        <v>0</v>
      </c>
      <c r="DQ116" s="6">
        <f t="shared" si="217"/>
        <v>0</v>
      </c>
      <c r="DR116" s="6">
        <f t="shared" si="217"/>
        <v>0</v>
      </c>
      <c r="DS116" s="6">
        <f t="shared" si="217"/>
        <v>0</v>
      </c>
      <c r="DT116" s="6">
        <f t="shared" si="217"/>
        <v>0</v>
      </c>
      <c r="DU116" s="6">
        <f t="shared" si="217"/>
        <v>0</v>
      </c>
      <c r="DV116" s="6">
        <f t="shared" si="217"/>
        <v>0</v>
      </c>
      <c r="DW116" s="6">
        <f t="shared" si="217"/>
        <v>0</v>
      </c>
      <c r="DX116" s="6">
        <f t="shared" si="217"/>
        <v>0</v>
      </c>
      <c r="DY116" s="6">
        <f t="shared" si="217"/>
        <v>0</v>
      </c>
      <c r="DZ116" s="6">
        <f t="shared" si="218"/>
        <v>0</v>
      </c>
      <c r="EA116" s="6">
        <f t="shared" si="218"/>
        <v>0</v>
      </c>
      <c r="EB116" s="6">
        <f t="shared" si="218"/>
        <v>0</v>
      </c>
      <c r="EC116" s="6">
        <f t="shared" si="218"/>
        <v>0</v>
      </c>
      <c r="ED116" s="6">
        <f t="shared" si="218"/>
        <v>0</v>
      </c>
      <c r="EE116" s="6">
        <f t="shared" si="218"/>
        <v>0</v>
      </c>
      <c r="EF116" s="6">
        <f t="shared" si="218"/>
        <v>0</v>
      </c>
      <c r="EG116" s="6">
        <f t="shared" si="218"/>
        <v>0</v>
      </c>
      <c r="EH116" s="6">
        <f t="shared" si="218"/>
        <v>0</v>
      </c>
      <c r="EI116" s="6">
        <f t="shared" si="218"/>
        <v>0</v>
      </c>
      <c r="EJ116" s="6">
        <f t="shared" si="219"/>
        <v>0</v>
      </c>
      <c r="EK116" s="6">
        <f t="shared" si="219"/>
        <v>0</v>
      </c>
      <c r="EL116" s="6">
        <f t="shared" si="219"/>
        <v>0</v>
      </c>
      <c r="EM116" s="6">
        <f t="shared" si="219"/>
        <v>0</v>
      </c>
      <c r="EN116" s="6">
        <f t="shared" si="219"/>
        <v>0</v>
      </c>
      <c r="EO116" s="6">
        <f t="shared" si="219"/>
        <v>0</v>
      </c>
      <c r="EP116" s="6">
        <f t="shared" si="219"/>
        <v>0</v>
      </c>
      <c r="EQ116" s="6">
        <f t="shared" si="219"/>
        <v>0</v>
      </c>
      <c r="ER116" s="6">
        <f t="shared" si="219"/>
        <v>0</v>
      </c>
      <c r="ES116" s="6">
        <f t="shared" si="219"/>
        <v>0</v>
      </c>
      <c r="ET116" s="6">
        <f t="shared" si="220"/>
        <v>0</v>
      </c>
      <c r="EU116" s="6">
        <f t="shared" si="220"/>
        <v>0</v>
      </c>
      <c r="EV116" s="6">
        <f t="shared" si="220"/>
        <v>0</v>
      </c>
      <c r="EW116" s="6">
        <f t="shared" si="220"/>
        <v>0</v>
      </c>
      <c r="EX116" s="6">
        <f t="shared" si="220"/>
        <v>0</v>
      </c>
      <c r="EY116" s="6">
        <f t="shared" si="220"/>
        <v>0</v>
      </c>
      <c r="EZ116" s="6">
        <f t="shared" si="220"/>
        <v>0</v>
      </c>
      <c r="FA116" s="6">
        <f t="shared" si="220"/>
        <v>0</v>
      </c>
      <c r="FB116" s="6">
        <f t="shared" si="220"/>
        <v>0</v>
      </c>
      <c r="FC116" s="6">
        <f t="shared" si="220"/>
        <v>0</v>
      </c>
      <c r="FD116" s="6">
        <f t="shared" si="221"/>
        <v>0</v>
      </c>
      <c r="FE116" s="6">
        <f t="shared" si="221"/>
        <v>0</v>
      </c>
      <c r="FF116" s="6">
        <f t="shared" si="221"/>
        <v>0</v>
      </c>
      <c r="FG116" s="6">
        <f t="shared" si="221"/>
        <v>0</v>
      </c>
      <c r="FH116" s="6">
        <f t="shared" si="221"/>
        <v>0</v>
      </c>
      <c r="FI116" s="6">
        <f t="shared" si="221"/>
        <v>0</v>
      </c>
      <c r="FJ116" s="6">
        <f t="shared" si="221"/>
        <v>0</v>
      </c>
      <c r="FK116" s="6">
        <f t="shared" si="221"/>
        <v>0</v>
      </c>
      <c r="FL116" s="6">
        <f t="shared" si="221"/>
        <v>0</v>
      </c>
      <c r="FM116" s="6">
        <f t="shared" si="221"/>
        <v>0</v>
      </c>
      <c r="FN116" s="6">
        <f t="shared" si="222"/>
        <v>0</v>
      </c>
      <c r="FO116" s="6">
        <f t="shared" si="222"/>
        <v>0</v>
      </c>
      <c r="FP116" s="6">
        <f t="shared" si="222"/>
        <v>0</v>
      </c>
      <c r="FQ116" s="6">
        <f t="shared" si="222"/>
        <v>0</v>
      </c>
      <c r="FR116" s="6">
        <f t="shared" si="222"/>
        <v>0</v>
      </c>
      <c r="FS116" s="6">
        <f t="shared" si="222"/>
        <v>0</v>
      </c>
      <c r="FT116" s="6">
        <f t="shared" si="222"/>
        <v>0</v>
      </c>
      <c r="FU116" s="6">
        <f t="shared" si="222"/>
        <v>0</v>
      </c>
      <c r="FV116" s="6">
        <f t="shared" si="222"/>
        <v>0</v>
      </c>
      <c r="FW116" s="6">
        <f t="shared" si="222"/>
        <v>0</v>
      </c>
      <c r="FX116" s="6">
        <f t="shared" si="223"/>
        <v>0</v>
      </c>
      <c r="FY116" s="6">
        <f t="shared" si="223"/>
        <v>0</v>
      </c>
      <c r="FZ116" s="6">
        <f t="shared" si="223"/>
        <v>0</v>
      </c>
      <c r="GA116" s="6">
        <f t="shared" si="223"/>
        <v>0</v>
      </c>
      <c r="GB116" s="6">
        <f t="shared" si="223"/>
        <v>0</v>
      </c>
      <c r="GC116" s="6">
        <f t="shared" si="223"/>
        <v>0</v>
      </c>
      <c r="GD116" s="6">
        <f t="shared" si="223"/>
        <v>0</v>
      </c>
      <c r="GE116" s="6">
        <f t="shared" si="223"/>
        <v>0</v>
      </c>
      <c r="GF116" s="6">
        <f t="shared" si="223"/>
        <v>0</v>
      </c>
      <c r="GG116" s="6">
        <f t="shared" si="223"/>
        <v>0</v>
      </c>
      <c r="GH116" s="6">
        <f t="shared" si="224"/>
        <v>0</v>
      </c>
      <c r="GI116" s="6">
        <f t="shared" si="224"/>
        <v>0</v>
      </c>
      <c r="GJ116" s="6">
        <f t="shared" si="224"/>
        <v>0</v>
      </c>
      <c r="GK116" s="6">
        <f t="shared" si="224"/>
        <v>0</v>
      </c>
      <c r="GL116" s="6">
        <f t="shared" si="224"/>
        <v>0</v>
      </c>
      <c r="GM116" s="6">
        <f t="shared" si="224"/>
        <v>0</v>
      </c>
      <c r="GN116" s="6">
        <f t="shared" si="224"/>
        <v>0</v>
      </c>
      <c r="GO116" s="6">
        <f t="shared" si="224"/>
        <v>0</v>
      </c>
      <c r="GP116" s="6">
        <f t="shared" si="224"/>
        <v>0</v>
      </c>
      <c r="GQ116" s="6">
        <f t="shared" si="224"/>
        <v>0</v>
      </c>
      <c r="GR116" s="6">
        <f t="shared" si="225"/>
        <v>0</v>
      </c>
      <c r="GS116" s="6">
        <f t="shared" si="225"/>
        <v>0</v>
      </c>
      <c r="GT116" s="6">
        <f t="shared" si="225"/>
        <v>0</v>
      </c>
      <c r="GU116" s="6">
        <f t="shared" si="225"/>
        <v>0</v>
      </c>
      <c r="GV116" s="6">
        <f t="shared" si="225"/>
        <v>0</v>
      </c>
      <c r="GW116" s="6">
        <f t="shared" si="225"/>
        <v>0</v>
      </c>
      <c r="GX116" s="6">
        <f t="shared" si="225"/>
        <v>0</v>
      </c>
      <c r="GY116" s="6">
        <f t="shared" si="225"/>
        <v>0</v>
      </c>
      <c r="GZ116" s="6">
        <f t="shared" si="225"/>
        <v>0</v>
      </c>
      <c r="HA116" s="6">
        <f t="shared" si="225"/>
        <v>0</v>
      </c>
    </row>
    <row r="117" spans="3:209" hidden="1" x14ac:dyDescent="0.2">
      <c r="C117" s="262">
        <f t="shared" si="226"/>
        <v>8</v>
      </c>
      <c r="D117" s="21"/>
      <c r="F117" s="359" t="str">
        <f t="shared" si="205"/>
        <v/>
      </c>
      <c r="G117" s="359"/>
      <c r="H117" s="360" t="str">
        <f t="shared" si="227"/>
        <v/>
      </c>
      <c r="I117" s="359" t="str">
        <f t="shared" si="206"/>
        <v/>
      </c>
      <c r="J117" s="359"/>
      <c r="N117" s="19">
        <f t="shared" si="228"/>
        <v>0</v>
      </c>
      <c r="O117" s="19">
        <f t="shared" si="228"/>
        <v>0</v>
      </c>
      <c r="P117" s="19">
        <f t="shared" si="228"/>
        <v>0</v>
      </c>
      <c r="Q117" s="19">
        <f t="shared" si="228"/>
        <v>0</v>
      </c>
      <c r="R117" s="19">
        <f t="shared" si="228"/>
        <v>0</v>
      </c>
      <c r="S117" s="19">
        <f t="shared" si="228"/>
        <v>0</v>
      </c>
      <c r="T117" s="19">
        <f t="shared" si="228"/>
        <v>0</v>
      </c>
      <c r="U117" s="19">
        <f t="shared" si="228"/>
        <v>0</v>
      </c>
      <c r="V117" s="19">
        <f t="shared" si="228"/>
        <v>0</v>
      </c>
      <c r="W117" s="19">
        <f t="shared" si="228"/>
        <v>0</v>
      </c>
      <c r="X117" s="19">
        <f t="shared" si="228"/>
        <v>0</v>
      </c>
      <c r="Y117" s="19">
        <f t="shared" si="228"/>
        <v>0</v>
      </c>
      <c r="Z117" s="19">
        <f t="shared" si="228"/>
        <v>0</v>
      </c>
      <c r="AA117" s="19">
        <f t="shared" si="228"/>
        <v>0</v>
      </c>
      <c r="AB117" s="19">
        <f t="shared" si="228"/>
        <v>0</v>
      </c>
      <c r="AD117" s="6">
        <f t="shared" si="208"/>
        <v>0</v>
      </c>
      <c r="AE117" s="6">
        <f t="shared" si="208"/>
        <v>0</v>
      </c>
      <c r="AF117" s="6">
        <f t="shared" si="208"/>
        <v>0</v>
      </c>
      <c r="AG117" s="6">
        <f t="shared" si="208"/>
        <v>0</v>
      </c>
      <c r="AH117" s="6">
        <f t="shared" si="208"/>
        <v>0</v>
      </c>
      <c r="AI117" s="6">
        <f t="shared" si="208"/>
        <v>0</v>
      </c>
      <c r="AJ117" s="6">
        <f t="shared" si="208"/>
        <v>0</v>
      </c>
      <c r="AK117" s="6">
        <f t="shared" si="208"/>
        <v>0</v>
      </c>
      <c r="AL117" s="6">
        <f t="shared" si="208"/>
        <v>0</v>
      </c>
      <c r="AM117" s="6">
        <f t="shared" si="208"/>
        <v>0</v>
      </c>
      <c r="AN117" s="6">
        <f t="shared" si="209"/>
        <v>0</v>
      </c>
      <c r="AO117" s="6">
        <f t="shared" si="209"/>
        <v>0</v>
      </c>
      <c r="AP117" s="6">
        <f t="shared" si="209"/>
        <v>0</v>
      </c>
      <c r="AQ117" s="6">
        <f t="shared" si="209"/>
        <v>0</v>
      </c>
      <c r="AR117" s="6">
        <f t="shared" si="209"/>
        <v>0</v>
      </c>
      <c r="AS117" s="6">
        <f t="shared" si="209"/>
        <v>0</v>
      </c>
      <c r="AT117" s="6">
        <f t="shared" si="209"/>
        <v>0</v>
      </c>
      <c r="AU117" s="6">
        <f t="shared" si="209"/>
        <v>0</v>
      </c>
      <c r="AV117" s="6">
        <f t="shared" si="209"/>
        <v>0</v>
      </c>
      <c r="AW117" s="6">
        <f t="shared" si="209"/>
        <v>0</v>
      </c>
      <c r="AX117" s="6">
        <f t="shared" si="210"/>
        <v>0</v>
      </c>
      <c r="AY117" s="6">
        <f t="shared" si="210"/>
        <v>0</v>
      </c>
      <c r="AZ117" s="6">
        <f t="shared" si="210"/>
        <v>0</v>
      </c>
      <c r="BA117" s="6">
        <f t="shared" si="210"/>
        <v>0</v>
      </c>
      <c r="BB117" s="6">
        <f t="shared" si="210"/>
        <v>0</v>
      </c>
      <c r="BC117" s="6">
        <f t="shared" si="210"/>
        <v>0</v>
      </c>
      <c r="BD117" s="6">
        <f t="shared" si="210"/>
        <v>0</v>
      </c>
      <c r="BE117" s="6">
        <f t="shared" si="210"/>
        <v>0</v>
      </c>
      <c r="BF117" s="6">
        <f t="shared" si="210"/>
        <v>0</v>
      </c>
      <c r="BG117" s="6">
        <f t="shared" si="210"/>
        <v>0</v>
      </c>
      <c r="BH117" s="6">
        <f t="shared" si="211"/>
        <v>0</v>
      </c>
      <c r="BI117" s="6">
        <f t="shared" si="211"/>
        <v>0</v>
      </c>
      <c r="BJ117" s="6">
        <f t="shared" si="211"/>
        <v>0</v>
      </c>
      <c r="BK117" s="6">
        <f t="shared" si="211"/>
        <v>0</v>
      </c>
      <c r="BL117" s="6">
        <f t="shared" si="211"/>
        <v>0</v>
      </c>
      <c r="BM117" s="6">
        <f t="shared" si="211"/>
        <v>0</v>
      </c>
      <c r="BN117" s="6">
        <f t="shared" si="211"/>
        <v>0</v>
      </c>
      <c r="BO117" s="6">
        <f t="shared" si="211"/>
        <v>0</v>
      </c>
      <c r="BP117" s="6">
        <f t="shared" si="211"/>
        <v>0</v>
      </c>
      <c r="BQ117" s="6">
        <f t="shared" si="211"/>
        <v>0</v>
      </c>
      <c r="BR117" s="6">
        <f t="shared" si="212"/>
        <v>0</v>
      </c>
      <c r="BS117" s="6">
        <f t="shared" si="212"/>
        <v>0</v>
      </c>
      <c r="BT117" s="6">
        <f t="shared" si="212"/>
        <v>0</v>
      </c>
      <c r="BU117" s="6">
        <f t="shared" si="212"/>
        <v>0</v>
      </c>
      <c r="BV117" s="6">
        <f t="shared" si="212"/>
        <v>0</v>
      </c>
      <c r="BW117" s="6">
        <f t="shared" si="212"/>
        <v>0</v>
      </c>
      <c r="BX117" s="6">
        <f t="shared" si="212"/>
        <v>0</v>
      </c>
      <c r="BY117" s="6">
        <f t="shared" si="212"/>
        <v>0</v>
      </c>
      <c r="BZ117" s="6">
        <f t="shared" si="212"/>
        <v>0</v>
      </c>
      <c r="CA117" s="6">
        <f t="shared" si="212"/>
        <v>0</v>
      </c>
      <c r="CB117" s="6">
        <f t="shared" si="213"/>
        <v>0</v>
      </c>
      <c r="CC117" s="6">
        <f t="shared" si="213"/>
        <v>0</v>
      </c>
      <c r="CD117" s="6">
        <f t="shared" si="213"/>
        <v>0</v>
      </c>
      <c r="CE117" s="6">
        <f t="shared" si="213"/>
        <v>0</v>
      </c>
      <c r="CF117" s="6">
        <f t="shared" si="213"/>
        <v>0</v>
      </c>
      <c r="CG117" s="6">
        <f t="shared" si="213"/>
        <v>0</v>
      </c>
      <c r="CH117" s="6">
        <f t="shared" si="213"/>
        <v>0</v>
      </c>
      <c r="CI117" s="6">
        <f t="shared" si="213"/>
        <v>0</v>
      </c>
      <c r="CJ117" s="6">
        <f t="shared" si="213"/>
        <v>0</v>
      </c>
      <c r="CK117" s="6">
        <f t="shared" si="213"/>
        <v>0</v>
      </c>
      <c r="CL117" s="6">
        <f t="shared" si="214"/>
        <v>0</v>
      </c>
      <c r="CM117" s="6">
        <f t="shared" si="214"/>
        <v>0</v>
      </c>
      <c r="CN117" s="6">
        <f t="shared" si="214"/>
        <v>0</v>
      </c>
      <c r="CO117" s="6">
        <f t="shared" si="214"/>
        <v>0</v>
      </c>
      <c r="CP117" s="6">
        <f t="shared" si="214"/>
        <v>0</v>
      </c>
      <c r="CQ117" s="6">
        <f t="shared" si="214"/>
        <v>0</v>
      </c>
      <c r="CR117" s="6">
        <f t="shared" si="214"/>
        <v>0</v>
      </c>
      <c r="CS117" s="6">
        <f t="shared" si="214"/>
        <v>0</v>
      </c>
      <c r="CT117" s="6">
        <f t="shared" si="214"/>
        <v>0</v>
      </c>
      <c r="CU117" s="6">
        <f t="shared" si="214"/>
        <v>0</v>
      </c>
      <c r="CV117" s="6">
        <f t="shared" si="215"/>
        <v>0</v>
      </c>
      <c r="CW117" s="6">
        <f t="shared" si="215"/>
        <v>0</v>
      </c>
      <c r="CX117" s="6">
        <f t="shared" si="215"/>
        <v>0</v>
      </c>
      <c r="CY117" s="6">
        <f t="shared" si="215"/>
        <v>0</v>
      </c>
      <c r="CZ117" s="6">
        <f t="shared" si="215"/>
        <v>0</v>
      </c>
      <c r="DA117" s="6">
        <f t="shared" si="215"/>
        <v>0</v>
      </c>
      <c r="DB117" s="6">
        <f t="shared" si="215"/>
        <v>0</v>
      </c>
      <c r="DC117" s="6">
        <f t="shared" si="215"/>
        <v>0</v>
      </c>
      <c r="DD117" s="6">
        <f t="shared" si="215"/>
        <v>0</v>
      </c>
      <c r="DE117" s="6">
        <f t="shared" si="215"/>
        <v>0</v>
      </c>
      <c r="DF117" s="6">
        <f t="shared" si="216"/>
        <v>0</v>
      </c>
      <c r="DG117" s="6">
        <f t="shared" si="216"/>
        <v>0</v>
      </c>
      <c r="DH117" s="6">
        <f t="shared" si="216"/>
        <v>0</v>
      </c>
      <c r="DI117" s="6">
        <f t="shared" si="216"/>
        <v>0</v>
      </c>
      <c r="DJ117" s="6">
        <f t="shared" si="216"/>
        <v>0</v>
      </c>
      <c r="DK117" s="6">
        <f t="shared" si="216"/>
        <v>0</v>
      </c>
      <c r="DL117" s="6">
        <f t="shared" si="216"/>
        <v>0</v>
      </c>
      <c r="DM117" s="6">
        <f t="shared" si="216"/>
        <v>0</v>
      </c>
      <c r="DN117" s="6">
        <f t="shared" si="216"/>
        <v>0</v>
      </c>
      <c r="DO117" s="6">
        <f t="shared" si="216"/>
        <v>0</v>
      </c>
      <c r="DP117" s="6">
        <f t="shared" si="217"/>
        <v>0</v>
      </c>
      <c r="DQ117" s="6">
        <f t="shared" si="217"/>
        <v>0</v>
      </c>
      <c r="DR117" s="6">
        <f t="shared" si="217"/>
        <v>0</v>
      </c>
      <c r="DS117" s="6">
        <f t="shared" si="217"/>
        <v>0</v>
      </c>
      <c r="DT117" s="6">
        <f t="shared" si="217"/>
        <v>0</v>
      </c>
      <c r="DU117" s="6">
        <f t="shared" si="217"/>
        <v>0</v>
      </c>
      <c r="DV117" s="6">
        <f t="shared" si="217"/>
        <v>0</v>
      </c>
      <c r="DW117" s="6">
        <f t="shared" si="217"/>
        <v>0</v>
      </c>
      <c r="DX117" s="6">
        <f t="shared" si="217"/>
        <v>0</v>
      </c>
      <c r="DY117" s="6">
        <f t="shared" si="217"/>
        <v>0</v>
      </c>
      <c r="DZ117" s="6">
        <f t="shared" si="218"/>
        <v>0</v>
      </c>
      <c r="EA117" s="6">
        <f t="shared" si="218"/>
        <v>0</v>
      </c>
      <c r="EB117" s="6">
        <f t="shared" si="218"/>
        <v>0</v>
      </c>
      <c r="EC117" s="6">
        <f t="shared" si="218"/>
        <v>0</v>
      </c>
      <c r="ED117" s="6">
        <f t="shared" si="218"/>
        <v>0</v>
      </c>
      <c r="EE117" s="6">
        <f t="shared" si="218"/>
        <v>0</v>
      </c>
      <c r="EF117" s="6">
        <f t="shared" si="218"/>
        <v>0</v>
      </c>
      <c r="EG117" s="6">
        <f t="shared" si="218"/>
        <v>0</v>
      </c>
      <c r="EH117" s="6">
        <f t="shared" si="218"/>
        <v>0</v>
      </c>
      <c r="EI117" s="6">
        <f t="shared" si="218"/>
        <v>0</v>
      </c>
      <c r="EJ117" s="6">
        <f t="shared" si="219"/>
        <v>0</v>
      </c>
      <c r="EK117" s="6">
        <f t="shared" si="219"/>
        <v>0</v>
      </c>
      <c r="EL117" s="6">
        <f t="shared" si="219"/>
        <v>0</v>
      </c>
      <c r="EM117" s="6">
        <f t="shared" si="219"/>
        <v>0</v>
      </c>
      <c r="EN117" s="6">
        <f t="shared" si="219"/>
        <v>0</v>
      </c>
      <c r="EO117" s="6">
        <f t="shared" si="219"/>
        <v>0</v>
      </c>
      <c r="EP117" s="6">
        <f t="shared" si="219"/>
        <v>0</v>
      </c>
      <c r="EQ117" s="6">
        <f t="shared" si="219"/>
        <v>0</v>
      </c>
      <c r="ER117" s="6">
        <f t="shared" si="219"/>
        <v>0</v>
      </c>
      <c r="ES117" s="6">
        <f t="shared" si="219"/>
        <v>0</v>
      </c>
      <c r="ET117" s="6">
        <f t="shared" si="220"/>
        <v>0</v>
      </c>
      <c r="EU117" s="6">
        <f t="shared" si="220"/>
        <v>0</v>
      </c>
      <c r="EV117" s="6">
        <f t="shared" si="220"/>
        <v>0</v>
      </c>
      <c r="EW117" s="6">
        <f t="shared" si="220"/>
        <v>0</v>
      </c>
      <c r="EX117" s="6">
        <f t="shared" si="220"/>
        <v>0</v>
      </c>
      <c r="EY117" s="6">
        <f t="shared" si="220"/>
        <v>0</v>
      </c>
      <c r="EZ117" s="6">
        <f t="shared" si="220"/>
        <v>0</v>
      </c>
      <c r="FA117" s="6">
        <f t="shared" si="220"/>
        <v>0</v>
      </c>
      <c r="FB117" s="6">
        <f t="shared" si="220"/>
        <v>0</v>
      </c>
      <c r="FC117" s="6">
        <f t="shared" si="220"/>
        <v>0</v>
      </c>
      <c r="FD117" s="6">
        <f t="shared" si="221"/>
        <v>0</v>
      </c>
      <c r="FE117" s="6">
        <f t="shared" si="221"/>
        <v>0</v>
      </c>
      <c r="FF117" s="6">
        <f t="shared" si="221"/>
        <v>0</v>
      </c>
      <c r="FG117" s="6">
        <f t="shared" si="221"/>
        <v>0</v>
      </c>
      <c r="FH117" s="6">
        <f t="shared" si="221"/>
        <v>0</v>
      </c>
      <c r="FI117" s="6">
        <f t="shared" si="221"/>
        <v>0</v>
      </c>
      <c r="FJ117" s="6">
        <f t="shared" si="221"/>
        <v>0</v>
      </c>
      <c r="FK117" s="6">
        <f t="shared" si="221"/>
        <v>0</v>
      </c>
      <c r="FL117" s="6">
        <f t="shared" si="221"/>
        <v>0</v>
      </c>
      <c r="FM117" s="6">
        <f t="shared" si="221"/>
        <v>0</v>
      </c>
      <c r="FN117" s="6">
        <f t="shared" si="222"/>
        <v>0</v>
      </c>
      <c r="FO117" s="6">
        <f t="shared" si="222"/>
        <v>0</v>
      </c>
      <c r="FP117" s="6">
        <f t="shared" si="222"/>
        <v>0</v>
      </c>
      <c r="FQ117" s="6">
        <f t="shared" si="222"/>
        <v>0</v>
      </c>
      <c r="FR117" s="6">
        <f t="shared" si="222"/>
        <v>0</v>
      </c>
      <c r="FS117" s="6">
        <f t="shared" si="222"/>
        <v>0</v>
      </c>
      <c r="FT117" s="6">
        <f t="shared" si="222"/>
        <v>0</v>
      </c>
      <c r="FU117" s="6">
        <f t="shared" si="222"/>
        <v>0</v>
      </c>
      <c r="FV117" s="6">
        <f t="shared" si="222"/>
        <v>0</v>
      </c>
      <c r="FW117" s="6">
        <f t="shared" si="222"/>
        <v>0</v>
      </c>
      <c r="FX117" s="6">
        <f t="shared" si="223"/>
        <v>0</v>
      </c>
      <c r="FY117" s="6">
        <f t="shared" si="223"/>
        <v>0</v>
      </c>
      <c r="FZ117" s="6">
        <f t="shared" si="223"/>
        <v>0</v>
      </c>
      <c r="GA117" s="6">
        <f t="shared" si="223"/>
        <v>0</v>
      </c>
      <c r="GB117" s="6">
        <f t="shared" si="223"/>
        <v>0</v>
      </c>
      <c r="GC117" s="6">
        <f t="shared" si="223"/>
        <v>0</v>
      </c>
      <c r="GD117" s="6">
        <f t="shared" si="223"/>
        <v>0</v>
      </c>
      <c r="GE117" s="6">
        <f t="shared" si="223"/>
        <v>0</v>
      </c>
      <c r="GF117" s="6">
        <f t="shared" si="223"/>
        <v>0</v>
      </c>
      <c r="GG117" s="6">
        <f t="shared" si="223"/>
        <v>0</v>
      </c>
      <c r="GH117" s="6">
        <f t="shared" si="224"/>
        <v>0</v>
      </c>
      <c r="GI117" s="6">
        <f t="shared" si="224"/>
        <v>0</v>
      </c>
      <c r="GJ117" s="6">
        <f t="shared" si="224"/>
        <v>0</v>
      </c>
      <c r="GK117" s="6">
        <f t="shared" si="224"/>
        <v>0</v>
      </c>
      <c r="GL117" s="6">
        <f t="shared" si="224"/>
        <v>0</v>
      </c>
      <c r="GM117" s="6">
        <f t="shared" si="224"/>
        <v>0</v>
      </c>
      <c r="GN117" s="6">
        <f t="shared" si="224"/>
        <v>0</v>
      </c>
      <c r="GO117" s="6">
        <f t="shared" si="224"/>
        <v>0</v>
      </c>
      <c r="GP117" s="6">
        <f t="shared" si="224"/>
        <v>0</v>
      </c>
      <c r="GQ117" s="6">
        <f t="shared" si="224"/>
        <v>0</v>
      </c>
      <c r="GR117" s="6">
        <f t="shared" si="225"/>
        <v>0</v>
      </c>
      <c r="GS117" s="6">
        <f t="shared" si="225"/>
        <v>0</v>
      </c>
      <c r="GT117" s="6">
        <f t="shared" si="225"/>
        <v>0</v>
      </c>
      <c r="GU117" s="6">
        <f t="shared" si="225"/>
        <v>0</v>
      </c>
      <c r="GV117" s="6">
        <f t="shared" si="225"/>
        <v>0</v>
      </c>
      <c r="GW117" s="6">
        <f t="shared" si="225"/>
        <v>0</v>
      </c>
      <c r="GX117" s="6">
        <f t="shared" si="225"/>
        <v>0</v>
      </c>
      <c r="GY117" s="6">
        <f t="shared" si="225"/>
        <v>0</v>
      </c>
      <c r="GZ117" s="6">
        <f t="shared" si="225"/>
        <v>0</v>
      </c>
      <c r="HA117" s="6">
        <f t="shared" si="225"/>
        <v>0</v>
      </c>
    </row>
    <row r="118" spans="3:209" hidden="1" x14ac:dyDescent="0.2">
      <c r="C118" s="262">
        <f t="shared" si="226"/>
        <v>9</v>
      </c>
      <c r="D118" s="21"/>
      <c r="F118" s="359" t="str">
        <f t="shared" si="205"/>
        <v/>
      </c>
      <c r="G118" s="359"/>
      <c r="H118" s="360" t="str">
        <f t="shared" si="227"/>
        <v/>
      </c>
      <c r="I118" s="359" t="str">
        <f t="shared" si="206"/>
        <v/>
      </c>
      <c r="J118" s="359"/>
      <c r="N118" s="19">
        <f t="shared" si="228"/>
        <v>0</v>
      </c>
      <c r="O118" s="19">
        <f t="shared" si="228"/>
        <v>0</v>
      </c>
      <c r="P118" s="19">
        <f t="shared" si="228"/>
        <v>0</v>
      </c>
      <c r="Q118" s="19">
        <f t="shared" si="228"/>
        <v>0</v>
      </c>
      <c r="R118" s="19">
        <f t="shared" si="228"/>
        <v>0</v>
      </c>
      <c r="S118" s="19">
        <f t="shared" si="228"/>
        <v>0</v>
      </c>
      <c r="T118" s="19">
        <f t="shared" si="228"/>
        <v>0</v>
      </c>
      <c r="U118" s="19">
        <f t="shared" si="228"/>
        <v>0</v>
      </c>
      <c r="V118" s="19">
        <f t="shared" si="228"/>
        <v>0</v>
      </c>
      <c r="W118" s="19">
        <f t="shared" si="228"/>
        <v>0</v>
      </c>
      <c r="X118" s="19">
        <f t="shared" si="228"/>
        <v>0</v>
      </c>
      <c r="Y118" s="19">
        <f t="shared" si="228"/>
        <v>0</v>
      </c>
      <c r="Z118" s="19">
        <f t="shared" si="228"/>
        <v>0</v>
      </c>
      <c r="AA118" s="19">
        <f t="shared" si="228"/>
        <v>0</v>
      </c>
      <c r="AB118" s="19">
        <f t="shared" si="228"/>
        <v>0</v>
      </c>
      <c r="AD118" s="6">
        <f t="shared" si="208"/>
        <v>0</v>
      </c>
      <c r="AE118" s="6">
        <f t="shared" si="208"/>
        <v>0</v>
      </c>
      <c r="AF118" s="6">
        <f t="shared" si="208"/>
        <v>0</v>
      </c>
      <c r="AG118" s="6">
        <f t="shared" si="208"/>
        <v>0</v>
      </c>
      <c r="AH118" s="6">
        <f t="shared" si="208"/>
        <v>0</v>
      </c>
      <c r="AI118" s="6">
        <f t="shared" si="208"/>
        <v>0</v>
      </c>
      <c r="AJ118" s="6">
        <f t="shared" si="208"/>
        <v>0</v>
      </c>
      <c r="AK118" s="6">
        <f t="shared" si="208"/>
        <v>0</v>
      </c>
      <c r="AL118" s="6">
        <f t="shared" si="208"/>
        <v>0</v>
      </c>
      <c r="AM118" s="6">
        <f t="shared" si="208"/>
        <v>0</v>
      </c>
      <c r="AN118" s="6">
        <f t="shared" si="209"/>
        <v>0</v>
      </c>
      <c r="AO118" s="6">
        <f t="shared" si="209"/>
        <v>0</v>
      </c>
      <c r="AP118" s="6">
        <f t="shared" si="209"/>
        <v>0</v>
      </c>
      <c r="AQ118" s="6">
        <f t="shared" si="209"/>
        <v>0</v>
      </c>
      <c r="AR118" s="6">
        <f t="shared" si="209"/>
        <v>0</v>
      </c>
      <c r="AS118" s="6">
        <f t="shared" si="209"/>
        <v>0</v>
      </c>
      <c r="AT118" s="6">
        <f t="shared" si="209"/>
        <v>0</v>
      </c>
      <c r="AU118" s="6">
        <f t="shared" si="209"/>
        <v>0</v>
      </c>
      <c r="AV118" s="6">
        <f t="shared" si="209"/>
        <v>0</v>
      </c>
      <c r="AW118" s="6">
        <f t="shared" si="209"/>
        <v>0</v>
      </c>
      <c r="AX118" s="6">
        <f t="shared" si="210"/>
        <v>0</v>
      </c>
      <c r="AY118" s="6">
        <f t="shared" si="210"/>
        <v>0</v>
      </c>
      <c r="AZ118" s="6">
        <f t="shared" si="210"/>
        <v>0</v>
      </c>
      <c r="BA118" s="6">
        <f t="shared" si="210"/>
        <v>0</v>
      </c>
      <c r="BB118" s="6">
        <f t="shared" si="210"/>
        <v>0</v>
      </c>
      <c r="BC118" s="6">
        <f t="shared" si="210"/>
        <v>0</v>
      </c>
      <c r="BD118" s="6">
        <f t="shared" si="210"/>
        <v>0</v>
      </c>
      <c r="BE118" s="6">
        <f t="shared" si="210"/>
        <v>0</v>
      </c>
      <c r="BF118" s="6">
        <f t="shared" si="210"/>
        <v>0</v>
      </c>
      <c r="BG118" s="6">
        <f t="shared" si="210"/>
        <v>0</v>
      </c>
      <c r="BH118" s="6">
        <f t="shared" si="211"/>
        <v>0</v>
      </c>
      <c r="BI118" s="6">
        <f t="shared" si="211"/>
        <v>0</v>
      </c>
      <c r="BJ118" s="6">
        <f t="shared" si="211"/>
        <v>0</v>
      </c>
      <c r="BK118" s="6">
        <f t="shared" si="211"/>
        <v>0</v>
      </c>
      <c r="BL118" s="6">
        <f t="shared" si="211"/>
        <v>0</v>
      </c>
      <c r="BM118" s="6">
        <f t="shared" si="211"/>
        <v>0</v>
      </c>
      <c r="BN118" s="6">
        <f t="shared" si="211"/>
        <v>0</v>
      </c>
      <c r="BO118" s="6">
        <f t="shared" si="211"/>
        <v>0</v>
      </c>
      <c r="BP118" s="6">
        <f t="shared" si="211"/>
        <v>0</v>
      </c>
      <c r="BQ118" s="6">
        <f t="shared" si="211"/>
        <v>0</v>
      </c>
      <c r="BR118" s="6">
        <f t="shared" si="212"/>
        <v>0</v>
      </c>
      <c r="BS118" s="6">
        <f t="shared" si="212"/>
        <v>0</v>
      </c>
      <c r="BT118" s="6">
        <f t="shared" si="212"/>
        <v>0</v>
      </c>
      <c r="BU118" s="6">
        <f t="shared" si="212"/>
        <v>0</v>
      </c>
      <c r="BV118" s="6">
        <f t="shared" si="212"/>
        <v>0</v>
      </c>
      <c r="BW118" s="6">
        <f t="shared" si="212"/>
        <v>0</v>
      </c>
      <c r="BX118" s="6">
        <f t="shared" si="212"/>
        <v>0</v>
      </c>
      <c r="BY118" s="6">
        <f t="shared" si="212"/>
        <v>0</v>
      </c>
      <c r="BZ118" s="6">
        <f t="shared" si="212"/>
        <v>0</v>
      </c>
      <c r="CA118" s="6">
        <f t="shared" si="212"/>
        <v>0</v>
      </c>
      <c r="CB118" s="6">
        <f t="shared" si="213"/>
        <v>0</v>
      </c>
      <c r="CC118" s="6">
        <f t="shared" si="213"/>
        <v>0</v>
      </c>
      <c r="CD118" s="6">
        <f t="shared" si="213"/>
        <v>0</v>
      </c>
      <c r="CE118" s="6">
        <f t="shared" si="213"/>
        <v>0</v>
      </c>
      <c r="CF118" s="6">
        <f t="shared" si="213"/>
        <v>0</v>
      </c>
      <c r="CG118" s="6">
        <f t="shared" si="213"/>
        <v>0</v>
      </c>
      <c r="CH118" s="6">
        <f t="shared" si="213"/>
        <v>0</v>
      </c>
      <c r="CI118" s="6">
        <f t="shared" si="213"/>
        <v>0</v>
      </c>
      <c r="CJ118" s="6">
        <f t="shared" si="213"/>
        <v>0</v>
      </c>
      <c r="CK118" s="6">
        <f t="shared" si="213"/>
        <v>0</v>
      </c>
      <c r="CL118" s="6">
        <f t="shared" si="214"/>
        <v>0</v>
      </c>
      <c r="CM118" s="6">
        <f t="shared" si="214"/>
        <v>0</v>
      </c>
      <c r="CN118" s="6">
        <f t="shared" si="214"/>
        <v>0</v>
      </c>
      <c r="CO118" s="6">
        <f t="shared" si="214"/>
        <v>0</v>
      </c>
      <c r="CP118" s="6">
        <f t="shared" si="214"/>
        <v>0</v>
      </c>
      <c r="CQ118" s="6">
        <f t="shared" si="214"/>
        <v>0</v>
      </c>
      <c r="CR118" s="6">
        <f t="shared" si="214"/>
        <v>0</v>
      </c>
      <c r="CS118" s="6">
        <f t="shared" si="214"/>
        <v>0</v>
      </c>
      <c r="CT118" s="6">
        <f t="shared" si="214"/>
        <v>0</v>
      </c>
      <c r="CU118" s="6">
        <f t="shared" si="214"/>
        <v>0</v>
      </c>
      <c r="CV118" s="6">
        <f t="shared" si="215"/>
        <v>0</v>
      </c>
      <c r="CW118" s="6">
        <f t="shared" si="215"/>
        <v>0</v>
      </c>
      <c r="CX118" s="6">
        <f t="shared" si="215"/>
        <v>0</v>
      </c>
      <c r="CY118" s="6">
        <f t="shared" si="215"/>
        <v>0</v>
      </c>
      <c r="CZ118" s="6">
        <f t="shared" si="215"/>
        <v>0</v>
      </c>
      <c r="DA118" s="6">
        <f t="shared" si="215"/>
        <v>0</v>
      </c>
      <c r="DB118" s="6">
        <f t="shared" si="215"/>
        <v>0</v>
      </c>
      <c r="DC118" s="6">
        <f t="shared" si="215"/>
        <v>0</v>
      </c>
      <c r="DD118" s="6">
        <f t="shared" si="215"/>
        <v>0</v>
      </c>
      <c r="DE118" s="6">
        <f t="shared" si="215"/>
        <v>0</v>
      </c>
      <c r="DF118" s="6">
        <f t="shared" si="216"/>
        <v>0</v>
      </c>
      <c r="DG118" s="6">
        <f t="shared" si="216"/>
        <v>0</v>
      </c>
      <c r="DH118" s="6">
        <f t="shared" si="216"/>
        <v>0</v>
      </c>
      <c r="DI118" s="6">
        <f t="shared" si="216"/>
        <v>0</v>
      </c>
      <c r="DJ118" s="6">
        <f t="shared" si="216"/>
        <v>0</v>
      </c>
      <c r="DK118" s="6">
        <f t="shared" si="216"/>
        <v>0</v>
      </c>
      <c r="DL118" s="6">
        <f t="shared" si="216"/>
        <v>0</v>
      </c>
      <c r="DM118" s="6">
        <f t="shared" si="216"/>
        <v>0</v>
      </c>
      <c r="DN118" s="6">
        <f t="shared" si="216"/>
        <v>0</v>
      </c>
      <c r="DO118" s="6">
        <f t="shared" si="216"/>
        <v>0</v>
      </c>
      <c r="DP118" s="6">
        <f t="shared" si="217"/>
        <v>0</v>
      </c>
      <c r="DQ118" s="6">
        <f t="shared" si="217"/>
        <v>0</v>
      </c>
      <c r="DR118" s="6">
        <f t="shared" si="217"/>
        <v>0</v>
      </c>
      <c r="DS118" s="6">
        <f t="shared" si="217"/>
        <v>0</v>
      </c>
      <c r="DT118" s="6">
        <f t="shared" si="217"/>
        <v>0</v>
      </c>
      <c r="DU118" s="6">
        <f t="shared" si="217"/>
        <v>0</v>
      </c>
      <c r="DV118" s="6">
        <f t="shared" si="217"/>
        <v>0</v>
      </c>
      <c r="DW118" s="6">
        <f t="shared" si="217"/>
        <v>0</v>
      </c>
      <c r="DX118" s="6">
        <f t="shared" si="217"/>
        <v>0</v>
      </c>
      <c r="DY118" s="6">
        <f t="shared" si="217"/>
        <v>0</v>
      </c>
      <c r="DZ118" s="6">
        <f t="shared" si="218"/>
        <v>0</v>
      </c>
      <c r="EA118" s="6">
        <f t="shared" si="218"/>
        <v>0</v>
      </c>
      <c r="EB118" s="6">
        <f t="shared" si="218"/>
        <v>0</v>
      </c>
      <c r="EC118" s="6">
        <f t="shared" si="218"/>
        <v>0</v>
      </c>
      <c r="ED118" s="6">
        <f t="shared" si="218"/>
        <v>0</v>
      </c>
      <c r="EE118" s="6">
        <f t="shared" si="218"/>
        <v>0</v>
      </c>
      <c r="EF118" s="6">
        <f t="shared" si="218"/>
        <v>0</v>
      </c>
      <c r="EG118" s="6">
        <f t="shared" si="218"/>
        <v>0</v>
      </c>
      <c r="EH118" s="6">
        <f t="shared" si="218"/>
        <v>0</v>
      </c>
      <c r="EI118" s="6">
        <f t="shared" si="218"/>
        <v>0</v>
      </c>
      <c r="EJ118" s="6">
        <f t="shared" si="219"/>
        <v>0</v>
      </c>
      <c r="EK118" s="6">
        <f t="shared" si="219"/>
        <v>0</v>
      </c>
      <c r="EL118" s="6">
        <f t="shared" si="219"/>
        <v>0</v>
      </c>
      <c r="EM118" s="6">
        <f t="shared" si="219"/>
        <v>0</v>
      </c>
      <c r="EN118" s="6">
        <f t="shared" si="219"/>
        <v>0</v>
      </c>
      <c r="EO118" s="6">
        <f t="shared" si="219"/>
        <v>0</v>
      </c>
      <c r="EP118" s="6">
        <f t="shared" si="219"/>
        <v>0</v>
      </c>
      <c r="EQ118" s="6">
        <f t="shared" si="219"/>
        <v>0</v>
      </c>
      <c r="ER118" s="6">
        <f t="shared" si="219"/>
        <v>0</v>
      </c>
      <c r="ES118" s="6">
        <f t="shared" si="219"/>
        <v>0</v>
      </c>
      <c r="ET118" s="6">
        <f t="shared" si="220"/>
        <v>0</v>
      </c>
      <c r="EU118" s="6">
        <f t="shared" si="220"/>
        <v>0</v>
      </c>
      <c r="EV118" s="6">
        <f t="shared" si="220"/>
        <v>0</v>
      </c>
      <c r="EW118" s="6">
        <f t="shared" si="220"/>
        <v>0</v>
      </c>
      <c r="EX118" s="6">
        <f t="shared" si="220"/>
        <v>0</v>
      </c>
      <c r="EY118" s="6">
        <f t="shared" si="220"/>
        <v>0</v>
      </c>
      <c r="EZ118" s="6">
        <f t="shared" si="220"/>
        <v>0</v>
      </c>
      <c r="FA118" s="6">
        <f t="shared" si="220"/>
        <v>0</v>
      </c>
      <c r="FB118" s="6">
        <f t="shared" si="220"/>
        <v>0</v>
      </c>
      <c r="FC118" s="6">
        <f t="shared" si="220"/>
        <v>0</v>
      </c>
      <c r="FD118" s="6">
        <f t="shared" si="221"/>
        <v>0</v>
      </c>
      <c r="FE118" s="6">
        <f t="shared" si="221"/>
        <v>0</v>
      </c>
      <c r="FF118" s="6">
        <f t="shared" si="221"/>
        <v>0</v>
      </c>
      <c r="FG118" s="6">
        <f t="shared" si="221"/>
        <v>0</v>
      </c>
      <c r="FH118" s="6">
        <f t="shared" si="221"/>
        <v>0</v>
      </c>
      <c r="FI118" s="6">
        <f t="shared" si="221"/>
        <v>0</v>
      </c>
      <c r="FJ118" s="6">
        <f t="shared" si="221"/>
        <v>0</v>
      </c>
      <c r="FK118" s="6">
        <f t="shared" si="221"/>
        <v>0</v>
      </c>
      <c r="FL118" s="6">
        <f t="shared" si="221"/>
        <v>0</v>
      </c>
      <c r="FM118" s="6">
        <f t="shared" si="221"/>
        <v>0</v>
      </c>
      <c r="FN118" s="6">
        <f t="shared" si="222"/>
        <v>0</v>
      </c>
      <c r="FO118" s="6">
        <f t="shared" si="222"/>
        <v>0</v>
      </c>
      <c r="FP118" s="6">
        <f t="shared" si="222"/>
        <v>0</v>
      </c>
      <c r="FQ118" s="6">
        <f t="shared" si="222"/>
        <v>0</v>
      </c>
      <c r="FR118" s="6">
        <f t="shared" si="222"/>
        <v>0</v>
      </c>
      <c r="FS118" s="6">
        <f t="shared" si="222"/>
        <v>0</v>
      </c>
      <c r="FT118" s="6">
        <f t="shared" si="222"/>
        <v>0</v>
      </c>
      <c r="FU118" s="6">
        <f t="shared" si="222"/>
        <v>0</v>
      </c>
      <c r="FV118" s="6">
        <f t="shared" si="222"/>
        <v>0</v>
      </c>
      <c r="FW118" s="6">
        <f t="shared" si="222"/>
        <v>0</v>
      </c>
      <c r="FX118" s="6">
        <f t="shared" si="223"/>
        <v>0</v>
      </c>
      <c r="FY118" s="6">
        <f t="shared" si="223"/>
        <v>0</v>
      </c>
      <c r="FZ118" s="6">
        <f t="shared" si="223"/>
        <v>0</v>
      </c>
      <c r="GA118" s="6">
        <f t="shared" si="223"/>
        <v>0</v>
      </c>
      <c r="GB118" s="6">
        <f t="shared" si="223"/>
        <v>0</v>
      </c>
      <c r="GC118" s="6">
        <f t="shared" si="223"/>
        <v>0</v>
      </c>
      <c r="GD118" s="6">
        <f t="shared" si="223"/>
        <v>0</v>
      </c>
      <c r="GE118" s="6">
        <f t="shared" si="223"/>
        <v>0</v>
      </c>
      <c r="GF118" s="6">
        <f t="shared" si="223"/>
        <v>0</v>
      </c>
      <c r="GG118" s="6">
        <f t="shared" si="223"/>
        <v>0</v>
      </c>
      <c r="GH118" s="6">
        <f t="shared" si="224"/>
        <v>0</v>
      </c>
      <c r="GI118" s="6">
        <f t="shared" si="224"/>
        <v>0</v>
      </c>
      <c r="GJ118" s="6">
        <f t="shared" si="224"/>
        <v>0</v>
      </c>
      <c r="GK118" s="6">
        <f t="shared" si="224"/>
        <v>0</v>
      </c>
      <c r="GL118" s="6">
        <f t="shared" si="224"/>
        <v>0</v>
      </c>
      <c r="GM118" s="6">
        <f t="shared" si="224"/>
        <v>0</v>
      </c>
      <c r="GN118" s="6">
        <f t="shared" si="224"/>
        <v>0</v>
      </c>
      <c r="GO118" s="6">
        <f t="shared" si="224"/>
        <v>0</v>
      </c>
      <c r="GP118" s="6">
        <f t="shared" si="224"/>
        <v>0</v>
      </c>
      <c r="GQ118" s="6">
        <f t="shared" si="224"/>
        <v>0</v>
      </c>
      <c r="GR118" s="6">
        <f t="shared" si="225"/>
        <v>0</v>
      </c>
      <c r="GS118" s="6">
        <f t="shared" si="225"/>
        <v>0</v>
      </c>
      <c r="GT118" s="6">
        <f t="shared" si="225"/>
        <v>0</v>
      </c>
      <c r="GU118" s="6">
        <f t="shared" si="225"/>
        <v>0</v>
      </c>
      <c r="GV118" s="6">
        <f t="shared" si="225"/>
        <v>0</v>
      </c>
      <c r="GW118" s="6">
        <f t="shared" si="225"/>
        <v>0</v>
      </c>
      <c r="GX118" s="6">
        <f t="shared" si="225"/>
        <v>0</v>
      </c>
      <c r="GY118" s="6">
        <f t="shared" si="225"/>
        <v>0</v>
      </c>
      <c r="GZ118" s="6">
        <f t="shared" si="225"/>
        <v>0</v>
      </c>
      <c r="HA118" s="6">
        <f t="shared" si="225"/>
        <v>0</v>
      </c>
    </row>
    <row r="119" spans="3:209" hidden="1" x14ac:dyDescent="0.2">
      <c r="C119" s="289">
        <f t="shared" si="226"/>
        <v>10</v>
      </c>
      <c r="D119" s="139"/>
      <c r="E119" s="230"/>
      <c r="F119" s="363" t="str">
        <f t="shared" si="205"/>
        <v/>
      </c>
      <c r="G119" s="363"/>
      <c r="H119" s="364" t="str">
        <f t="shared" si="227"/>
        <v/>
      </c>
      <c r="I119" s="363" t="str">
        <f t="shared" si="206"/>
        <v/>
      </c>
      <c r="J119" s="363"/>
      <c r="K119" s="281"/>
      <c r="L119" s="281"/>
      <c r="N119" s="230">
        <f t="shared" si="228"/>
        <v>0</v>
      </c>
      <c r="O119" s="230">
        <f t="shared" si="228"/>
        <v>0</v>
      </c>
      <c r="P119" s="230">
        <f t="shared" si="228"/>
        <v>0</v>
      </c>
      <c r="Q119" s="230">
        <f t="shared" si="228"/>
        <v>0</v>
      </c>
      <c r="R119" s="230">
        <f t="shared" si="228"/>
        <v>0</v>
      </c>
      <c r="S119" s="230">
        <f t="shared" si="228"/>
        <v>0</v>
      </c>
      <c r="T119" s="230">
        <f t="shared" si="228"/>
        <v>0</v>
      </c>
      <c r="U119" s="230">
        <f t="shared" si="228"/>
        <v>0</v>
      </c>
      <c r="V119" s="230">
        <f t="shared" si="228"/>
        <v>0</v>
      </c>
      <c r="W119" s="230">
        <f t="shared" si="228"/>
        <v>0</v>
      </c>
      <c r="X119" s="230">
        <f t="shared" si="228"/>
        <v>0</v>
      </c>
      <c r="Y119" s="230">
        <f t="shared" si="228"/>
        <v>0</v>
      </c>
      <c r="Z119" s="230">
        <f t="shared" si="228"/>
        <v>0</v>
      </c>
      <c r="AA119" s="230">
        <f t="shared" si="228"/>
        <v>0</v>
      </c>
      <c r="AB119" s="230">
        <f t="shared" si="228"/>
        <v>0</v>
      </c>
      <c r="AD119" s="366">
        <f t="shared" si="208"/>
        <v>0</v>
      </c>
      <c r="AE119" s="366">
        <f t="shared" si="208"/>
        <v>0</v>
      </c>
      <c r="AF119" s="366">
        <f t="shared" si="208"/>
        <v>0</v>
      </c>
      <c r="AG119" s="366">
        <f t="shared" si="208"/>
        <v>0</v>
      </c>
      <c r="AH119" s="366">
        <f t="shared" si="208"/>
        <v>0</v>
      </c>
      <c r="AI119" s="366">
        <f t="shared" si="208"/>
        <v>0</v>
      </c>
      <c r="AJ119" s="366">
        <f t="shared" si="208"/>
        <v>0</v>
      </c>
      <c r="AK119" s="366">
        <f t="shared" si="208"/>
        <v>0</v>
      </c>
      <c r="AL119" s="366">
        <f t="shared" si="208"/>
        <v>0</v>
      </c>
      <c r="AM119" s="366">
        <f t="shared" si="208"/>
        <v>0</v>
      </c>
      <c r="AN119" s="366">
        <f t="shared" si="209"/>
        <v>0</v>
      </c>
      <c r="AO119" s="366">
        <f t="shared" si="209"/>
        <v>0</v>
      </c>
      <c r="AP119" s="366">
        <f t="shared" si="209"/>
        <v>0</v>
      </c>
      <c r="AQ119" s="366">
        <f t="shared" si="209"/>
        <v>0</v>
      </c>
      <c r="AR119" s="366">
        <f t="shared" si="209"/>
        <v>0</v>
      </c>
      <c r="AS119" s="366">
        <f t="shared" si="209"/>
        <v>0</v>
      </c>
      <c r="AT119" s="366">
        <f t="shared" si="209"/>
        <v>0</v>
      </c>
      <c r="AU119" s="366">
        <f t="shared" si="209"/>
        <v>0</v>
      </c>
      <c r="AV119" s="366">
        <f t="shared" si="209"/>
        <v>0</v>
      </c>
      <c r="AW119" s="366">
        <f t="shared" si="209"/>
        <v>0</v>
      </c>
      <c r="AX119" s="366">
        <f t="shared" si="210"/>
        <v>0</v>
      </c>
      <c r="AY119" s="366">
        <f t="shared" si="210"/>
        <v>0</v>
      </c>
      <c r="AZ119" s="366">
        <f t="shared" si="210"/>
        <v>0</v>
      </c>
      <c r="BA119" s="366">
        <f t="shared" si="210"/>
        <v>0</v>
      </c>
      <c r="BB119" s="366">
        <f t="shared" si="210"/>
        <v>0</v>
      </c>
      <c r="BC119" s="366">
        <f t="shared" si="210"/>
        <v>0</v>
      </c>
      <c r="BD119" s="366">
        <f t="shared" si="210"/>
        <v>0</v>
      </c>
      <c r="BE119" s="366">
        <f t="shared" si="210"/>
        <v>0</v>
      </c>
      <c r="BF119" s="366">
        <f t="shared" si="210"/>
        <v>0</v>
      </c>
      <c r="BG119" s="366">
        <f t="shared" si="210"/>
        <v>0</v>
      </c>
      <c r="BH119" s="366">
        <f t="shared" si="211"/>
        <v>0</v>
      </c>
      <c r="BI119" s="366">
        <f t="shared" si="211"/>
        <v>0</v>
      </c>
      <c r="BJ119" s="366">
        <f t="shared" si="211"/>
        <v>0</v>
      </c>
      <c r="BK119" s="366">
        <f t="shared" si="211"/>
        <v>0</v>
      </c>
      <c r="BL119" s="366">
        <f t="shared" si="211"/>
        <v>0</v>
      </c>
      <c r="BM119" s="366">
        <f t="shared" si="211"/>
        <v>0</v>
      </c>
      <c r="BN119" s="366">
        <f t="shared" si="211"/>
        <v>0</v>
      </c>
      <c r="BO119" s="366">
        <f t="shared" si="211"/>
        <v>0</v>
      </c>
      <c r="BP119" s="366">
        <f t="shared" si="211"/>
        <v>0</v>
      </c>
      <c r="BQ119" s="366">
        <f t="shared" si="211"/>
        <v>0</v>
      </c>
      <c r="BR119" s="366">
        <f t="shared" si="212"/>
        <v>0</v>
      </c>
      <c r="BS119" s="366">
        <f t="shared" si="212"/>
        <v>0</v>
      </c>
      <c r="BT119" s="366">
        <f t="shared" si="212"/>
        <v>0</v>
      </c>
      <c r="BU119" s="366">
        <f t="shared" si="212"/>
        <v>0</v>
      </c>
      <c r="BV119" s="366">
        <f t="shared" si="212"/>
        <v>0</v>
      </c>
      <c r="BW119" s="366">
        <f t="shared" si="212"/>
        <v>0</v>
      </c>
      <c r="BX119" s="366">
        <f t="shared" si="212"/>
        <v>0</v>
      </c>
      <c r="BY119" s="366">
        <f t="shared" si="212"/>
        <v>0</v>
      </c>
      <c r="BZ119" s="366">
        <f t="shared" si="212"/>
        <v>0</v>
      </c>
      <c r="CA119" s="366">
        <f t="shared" si="212"/>
        <v>0</v>
      </c>
      <c r="CB119" s="366">
        <f t="shared" si="213"/>
        <v>0</v>
      </c>
      <c r="CC119" s="366">
        <f t="shared" si="213"/>
        <v>0</v>
      </c>
      <c r="CD119" s="366">
        <f t="shared" si="213"/>
        <v>0</v>
      </c>
      <c r="CE119" s="366">
        <f t="shared" si="213"/>
        <v>0</v>
      </c>
      <c r="CF119" s="366">
        <f t="shared" si="213"/>
        <v>0</v>
      </c>
      <c r="CG119" s="366">
        <f t="shared" si="213"/>
        <v>0</v>
      </c>
      <c r="CH119" s="366">
        <f t="shared" si="213"/>
        <v>0</v>
      </c>
      <c r="CI119" s="366">
        <f t="shared" si="213"/>
        <v>0</v>
      </c>
      <c r="CJ119" s="366">
        <f t="shared" si="213"/>
        <v>0</v>
      </c>
      <c r="CK119" s="366">
        <f t="shared" si="213"/>
        <v>0</v>
      </c>
      <c r="CL119" s="366">
        <f t="shared" si="214"/>
        <v>0</v>
      </c>
      <c r="CM119" s="366">
        <f t="shared" si="214"/>
        <v>0</v>
      </c>
      <c r="CN119" s="366">
        <f t="shared" si="214"/>
        <v>0</v>
      </c>
      <c r="CO119" s="366">
        <f t="shared" si="214"/>
        <v>0</v>
      </c>
      <c r="CP119" s="366">
        <f t="shared" si="214"/>
        <v>0</v>
      </c>
      <c r="CQ119" s="366">
        <f t="shared" si="214"/>
        <v>0</v>
      </c>
      <c r="CR119" s="366">
        <f t="shared" si="214"/>
        <v>0</v>
      </c>
      <c r="CS119" s="366">
        <f t="shared" si="214"/>
        <v>0</v>
      </c>
      <c r="CT119" s="366">
        <f t="shared" si="214"/>
        <v>0</v>
      </c>
      <c r="CU119" s="366">
        <f t="shared" si="214"/>
        <v>0</v>
      </c>
      <c r="CV119" s="366">
        <f t="shared" si="215"/>
        <v>0</v>
      </c>
      <c r="CW119" s="366">
        <f t="shared" si="215"/>
        <v>0</v>
      </c>
      <c r="CX119" s="366">
        <f t="shared" si="215"/>
        <v>0</v>
      </c>
      <c r="CY119" s="366">
        <f t="shared" si="215"/>
        <v>0</v>
      </c>
      <c r="CZ119" s="366">
        <f t="shared" si="215"/>
        <v>0</v>
      </c>
      <c r="DA119" s="366">
        <f t="shared" si="215"/>
        <v>0</v>
      </c>
      <c r="DB119" s="366">
        <f t="shared" si="215"/>
        <v>0</v>
      </c>
      <c r="DC119" s="366">
        <f t="shared" si="215"/>
        <v>0</v>
      </c>
      <c r="DD119" s="366">
        <f t="shared" si="215"/>
        <v>0</v>
      </c>
      <c r="DE119" s="366">
        <f t="shared" si="215"/>
        <v>0</v>
      </c>
      <c r="DF119" s="366">
        <f t="shared" si="216"/>
        <v>0</v>
      </c>
      <c r="DG119" s="366">
        <f t="shared" si="216"/>
        <v>0</v>
      </c>
      <c r="DH119" s="366">
        <f t="shared" si="216"/>
        <v>0</v>
      </c>
      <c r="DI119" s="366">
        <f t="shared" si="216"/>
        <v>0</v>
      </c>
      <c r="DJ119" s="366">
        <f t="shared" si="216"/>
        <v>0</v>
      </c>
      <c r="DK119" s="366">
        <f t="shared" si="216"/>
        <v>0</v>
      </c>
      <c r="DL119" s="366">
        <f t="shared" si="216"/>
        <v>0</v>
      </c>
      <c r="DM119" s="366">
        <f t="shared" si="216"/>
        <v>0</v>
      </c>
      <c r="DN119" s="366">
        <f t="shared" si="216"/>
        <v>0</v>
      </c>
      <c r="DO119" s="366">
        <f t="shared" si="216"/>
        <v>0</v>
      </c>
      <c r="DP119" s="366">
        <f t="shared" si="217"/>
        <v>0</v>
      </c>
      <c r="DQ119" s="366">
        <f t="shared" si="217"/>
        <v>0</v>
      </c>
      <c r="DR119" s="366">
        <f t="shared" si="217"/>
        <v>0</v>
      </c>
      <c r="DS119" s="366">
        <f t="shared" si="217"/>
        <v>0</v>
      </c>
      <c r="DT119" s="366">
        <f t="shared" si="217"/>
        <v>0</v>
      </c>
      <c r="DU119" s="366">
        <f t="shared" si="217"/>
        <v>0</v>
      </c>
      <c r="DV119" s="366">
        <f t="shared" si="217"/>
        <v>0</v>
      </c>
      <c r="DW119" s="366">
        <f t="shared" si="217"/>
        <v>0</v>
      </c>
      <c r="DX119" s="366">
        <f t="shared" si="217"/>
        <v>0</v>
      </c>
      <c r="DY119" s="366">
        <f t="shared" si="217"/>
        <v>0</v>
      </c>
      <c r="DZ119" s="366">
        <f t="shared" si="218"/>
        <v>0</v>
      </c>
      <c r="EA119" s="366">
        <f t="shared" si="218"/>
        <v>0</v>
      </c>
      <c r="EB119" s="366">
        <f t="shared" si="218"/>
        <v>0</v>
      </c>
      <c r="EC119" s="366">
        <f t="shared" si="218"/>
        <v>0</v>
      </c>
      <c r="ED119" s="366">
        <f t="shared" si="218"/>
        <v>0</v>
      </c>
      <c r="EE119" s="366">
        <f t="shared" si="218"/>
        <v>0</v>
      </c>
      <c r="EF119" s="366">
        <f t="shared" si="218"/>
        <v>0</v>
      </c>
      <c r="EG119" s="366">
        <f t="shared" si="218"/>
        <v>0</v>
      </c>
      <c r="EH119" s="366">
        <f t="shared" si="218"/>
        <v>0</v>
      </c>
      <c r="EI119" s="366">
        <f t="shared" si="218"/>
        <v>0</v>
      </c>
      <c r="EJ119" s="366">
        <f t="shared" si="219"/>
        <v>0</v>
      </c>
      <c r="EK119" s="366">
        <f t="shared" si="219"/>
        <v>0</v>
      </c>
      <c r="EL119" s="366">
        <f t="shared" si="219"/>
        <v>0</v>
      </c>
      <c r="EM119" s="366">
        <f t="shared" si="219"/>
        <v>0</v>
      </c>
      <c r="EN119" s="366">
        <f t="shared" si="219"/>
        <v>0</v>
      </c>
      <c r="EO119" s="366">
        <f t="shared" si="219"/>
        <v>0</v>
      </c>
      <c r="EP119" s="366">
        <f t="shared" si="219"/>
        <v>0</v>
      </c>
      <c r="EQ119" s="366">
        <f t="shared" si="219"/>
        <v>0</v>
      </c>
      <c r="ER119" s="366">
        <f t="shared" si="219"/>
        <v>0</v>
      </c>
      <c r="ES119" s="366">
        <f t="shared" si="219"/>
        <v>0</v>
      </c>
      <c r="ET119" s="366">
        <f t="shared" si="220"/>
        <v>0</v>
      </c>
      <c r="EU119" s="366">
        <f t="shared" si="220"/>
        <v>0</v>
      </c>
      <c r="EV119" s="366">
        <f t="shared" si="220"/>
        <v>0</v>
      </c>
      <c r="EW119" s="366">
        <f t="shared" si="220"/>
        <v>0</v>
      </c>
      <c r="EX119" s="366">
        <f t="shared" si="220"/>
        <v>0</v>
      </c>
      <c r="EY119" s="366">
        <f t="shared" si="220"/>
        <v>0</v>
      </c>
      <c r="EZ119" s="366">
        <f t="shared" si="220"/>
        <v>0</v>
      </c>
      <c r="FA119" s="366">
        <f t="shared" si="220"/>
        <v>0</v>
      </c>
      <c r="FB119" s="366">
        <f t="shared" si="220"/>
        <v>0</v>
      </c>
      <c r="FC119" s="366">
        <f t="shared" si="220"/>
        <v>0</v>
      </c>
      <c r="FD119" s="366">
        <f t="shared" si="221"/>
        <v>0</v>
      </c>
      <c r="FE119" s="366">
        <f t="shared" si="221"/>
        <v>0</v>
      </c>
      <c r="FF119" s="366">
        <f t="shared" si="221"/>
        <v>0</v>
      </c>
      <c r="FG119" s="366">
        <f t="shared" si="221"/>
        <v>0</v>
      </c>
      <c r="FH119" s="366">
        <f t="shared" si="221"/>
        <v>0</v>
      </c>
      <c r="FI119" s="366">
        <f t="shared" si="221"/>
        <v>0</v>
      </c>
      <c r="FJ119" s="366">
        <f t="shared" si="221"/>
        <v>0</v>
      </c>
      <c r="FK119" s="366">
        <f t="shared" si="221"/>
        <v>0</v>
      </c>
      <c r="FL119" s="366">
        <f t="shared" si="221"/>
        <v>0</v>
      </c>
      <c r="FM119" s="366">
        <f t="shared" si="221"/>
        <v>0</v>
      </c>
      <c r="FN119" s="366">
        <f t="shared" si="222"/>
        <v>0</v>
      </c>
      <c r="FO119" s="366">
        <f t="shared" si="222"/>
        <v>0</v>
      </c>
      <c r="FP119" s="366">
        <f t="shared" si="222"/>
        <v>0</v>
      </c>
      <c r="FQ119" s="366">
        <f t="shared" si="222"/>
        <v>0</v>
      </c>
      <c r="FR119" s="366">
        <f t="shared" si="222"/>
        <v>0</v>
      </c>
      <c r="FS119" s="366">
        <f t="shared" si="222"/>
        <v>0</v>
      </c>
      <c r="FT119" s="366">
        <f t="shared" si="222"/>
        <v>0</v>
      </c>
      <c r="FU119" s="366">
        <f t="shared" si="222"/>
        <v>0</v>
      </c>
      <c r="FV119" s="366">
        <f t="shared" si="222"/>
        <v>0</v>
      </c>
      <c r="FW119" s="366">
        <f t="shared" si="222"/>
        <v>0</v>
      </c>
      <c r="FX119" s="366">
        <f t="shared" si="223"/>
        <v>0</v>
      </c>
      <c r="FY119" s="366">
        <f t="shared" si="223"/>
        <v>0</v>
      </c>
      <c r="FZ119" s="366">
        <f t="shared" si="223"/>
        <v>0</v>
      </c>
      <c r="GA119" s="366">
        <f t="shared" si="223"/>
        <v>0</v>
      </c>
      <c r="GB119" s="366">
        <f t="shared" si="223"/>
        <v>0</v>
      </c>
      <c r="GC119" s="366">
        <f t="shared" si="223"/>
        <v>0</v>
      </c>
      <c r="GD119" s="366">
        <f t="shared" si="223"/>
        <v>0</v>
      </c>
      <c r="GE119" s="366">
        <f t="shared" si="223"/>
        <v>0</v>
      </c>
      <c r="GF119" s="366">
        <f t="shared" si="223"/>
        <v>0</v>
      </c>
      <c r="GG119" s="366">
        <f t="shared" si="223"/>
        <v>0</v>
      </c>
      <c r="GH119" s="366">
        <f t="shared" si="224"/>
        <v>0</v>
      </c>
      <c r="GI119" s="366">
        <f t="shared" si="224"/>
        <v>0</v>
      </c>
      <c r="GJ119" s="366">
        <f t="shared" si="224"/>
        <v>0</v>
      </c>
      <c r="GK119" s="366">
        <f t="shared" si="224"/>
        <v>0</v>
      </c>
      <c r="GL119" s="366">
        <f t="shared" si="224"/>
        <v>0</v>
      </c>
      <c r="GM119" s="366">
        <f t="shared" si="224"/>
        <v>0</v>
      </c>
      <c r="GN119" s="366">
        <f t="shared" si="224"/>
        <v>0</v>
      </c>
      <c r="GO119" s="366">
        <f t="shared" si="224"/>
        <v>0</v>
      </c>
      <c r="GP119" s="366">
        <f t="shared" si="224"/>
        <v>0</v>
      </c>
      <c r="GQ119" s="366">
        <f t="shared" si="224"/>
        <v>0</v>
      </c>
      <c r="GR119" s="366">
        <f t="shared" si="225"/>
        <v>0</v>
      </c>
      <c r="GS119" s="366">
        <f t="shared" si="225"/>
        <v>0</v>
      </c>
      <c r="GT119" s="366">
        <f t="shared" si="225"/>
        <v>0</v>
      </c>
      <c r="GU119" s="366">
        <f t="shared" si="225"/>
        <v>0</v>
      </c>
      <c r="GV119" s="366">
        <f t="shared" si="225"/>
        <v>0</v>
      </c>
      <c r="GW119" s="366">
        <f t="shared" si="225"/>
        <v>0</v>
      </c>
      <c r="GX119" s="366">
        <f t="shared" si="225"/>
        <v>0</v>
      </c>
      <c r="GY119" s="366">
        <f t="shared" si="225"/>
        <v>0</v>
      </c>
      <c r="GZ119" s="366">
        <f t="shared" si="225"/>
        <v>0</v>
      </c>
      <c r="HA119" s="366">
        <f t="shared" si="225"/>
        <v>0</v>
      </c>
    </row>
    <row r="120" spans="3:209" hidden="1" x14ac:dyDescent="0.2">
      <c r="C120" s="241"/>
      <c r="D120" s="241"/>
      <c r="H120" s="360"/>
    </row>
    <row r="121" spans="3:209" x14ac:dyDescent="0.2">
      <c r="C121" s="283" t="s">
        <v>345</v>
      </c>
      <c r="D121" s="284"/>
      <c r="E121" s="284"/>
      <c r="F121" s="285" t="s">
        <v>346</v>
      </c>
      <c r="G121" s="285" t="s">
        <v>53</v>
      </c>
      <c r="H121" s="285" t="str">
        <f t="shared" ref="H121:K122" si="229">H94</f>
        <v>Int Rate</v>
      </c>
      <c r="I121" s="285" t="str">
        <f t="shared" si="229"/>
        <v>Amort (Yrs)</v>
      </c>
      <c r="J121" s="285"/>
      <c r="K121" s="285" t="str">
        <f t="shared" si="229"/>
        <v>I/O Mnths</v>
      </c>
      <c r="L121" s="285" t="s">
        <v>347</v>
      </c>
      <c r="N121" s="286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D121" s="304" t="s">
        <v>348</v>
      </c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4"/>
      <c r="AT121" s="304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304"/>
      <c r="CU121" s="304"/>
      <c r="CV121" s="304"/>
      <c r="CW121" s="304"/>
      <c r="CX121" s="304"/>
      <c r="CY121" s="304"/>
      <c r="CZ121" s="304"/>
      <c r="DA121" s="304"/>
      <c r="DB121" s="304"/>
      <c r="DC121" s="304"/>
      <c r="DD121" s="304"/>
      <c r="DE121" s="304"/>
      <c r="DF121" s="304"/>
      <c r="DG121" s="304"/>
      <c r="DH121" s="304"/>
      <c r="DI121" s="304"/>
      <c r="DJ121" s="304"/>
      <c r="DK121" s="304"/>
      <c r="DL121" s="304"/>
      <c r="DM121" s="304"/>
      <c r="DN121" s="304"/>
      <c r="DO121" s="304"/>
      <c r="DP121" s="304"/>
      <c r="DQ121" s="304"/>
      <c r="DR121" s="304"/>
      <c r="DS121" s="304"/>
      <c r="DT121" s="304"/>
      <c r="DU121" s="304"/>
      <c r="DV121" s="304"/>
      <c r="DW121" s="304"/>
      <c r="DX121" s="304"/>
      <c r="DY121" s="304"/>
      <c r="DZ121" s="304"/>
      <c r="EA121" s="304"/>
      <c r="EB121" s="304"/>
      <c r="EC121" s="304"/>
      <c r="ED121" s="304"/>
      <c r="EE121" s="304"/>
      <c r="EF121" s="304"/>
      <c r="EG121" s="304"/>
      <c r="EH121" s="304"/>
      <c r="EI121" s="304"/>
      <c r="EJ121" s="304"/>
      <c r="EK121" s="304"/>
      <c r="EL121" s="304"/>
      <c r="EM121" s="304"/>
      <c r="EN121" s="304"/>
      <c r="EO121" s="304"/>
      <c r="EP121" s="304"/>
      <c r="EQ121" s="304"/>
      <c r="ER121" s="304"/>
      <c r="ES121" s="304"/>
      <c r="ET121" s="304"/>
      <c r="EU121" s="304"/>
      <c r="EV121" s="304"/>
      <c r="EW121" s="304"/>
      <c r="EX121" s="304"/>
      <c r="EY121" s="304"/>
      <c r="EZ121" s="304"/>
      <c r="FA121" s="304"/>
      <c r="FB121" s="304"/>
      <c r="FC121" s="304"/>
      <c r="FD121" s="304"/>
      <c r="FE121" s="304"/>
      <c r="FF121" s="304"/>
      <c r="FG121" s="304"/>
      <c r="FH121" s="304"/>
      <c r="FI121" s="304"/>
      <c r="FJ121" s="304"/>
      <c r="FK121" s="304"/>
      <c r="FL121" s="304"/>
      <c r="FM121" s="304"/>
      <c r="FN121" s="304"/>
      <c r="FO121" s="304"/>
      <c r="FP121" s="304"/>
      <c r="FQ121" s="304"/>
      <c r="FR121" s="304"/>
      <c r="FS121" s="304"/>
      <c r="FT121" s="304"/>
      <c r="FU121" s="304"/>
      <c r="FV121" s="304"/>
      <c r="FW121" s="304"/>
      <c r="FX121" s="304"/>
      <c r="FY121" s="304"/>
      <c r="FZ121" s="304"/>
      <c r="GA121" s="304"/>
      <c r="GB121" s="304"/>
      <c r="GC121" s="304"/>
      <c r="GD121" s="304"/>
      <c r="GE121" s="304"/>
      <c r="GF121" s="304"/>
      <c r="GG121" s="304"/>
      <c r="GH121" s="304"/>
      <c r="GI121" s="304"/>
      <c r="GJ121" s="304"/>
      <c r="GK121" s="304"/>
      <c r="GL121" s="304"/>
      <c r="GM121" s="304"/>
      <c r="GN121" s="304"/>
      <c r="GO121" s="304"/>
      <c r="GP121" s="304"/>
      <c r="GQ121" s="304"/>
      <c r="GR121" s="304"/>
      <c r="GS121" s="304"/>
      <c r="GT121" s="304"/>
      <c r="GU121" s="304"/>
      <c r="GV121" s="304"/>
      <c r="GW121" s="304"/>
      <c r="GX121" s="304"/>
      <c r="GY121" s="304"/>
      <c r="GZ121" s="304"/>
      <c r="HA121" s="304"/>
    </row>
    <row r="122" spans="3:209" x14ac:dyDescent="0.2">
      <c r="C122" s="287">
        <f>C110</f>
        <v>1</v>
      </c>
      <c r="D122" s="270" t="str" cm="1">
        <f t="array" ref="D122:D124">_xlfn._xlws.FILTER(D17:D31,E17:E31="Conventional Debt")</f>
        <v>Conventional Debt Financing</v>
      </c>
      <c r="E122" s="236"/>
      <c r="F122" s="306">
        <f>F95</f>
        <v>0</v>
      </c>
      <c r="G122" s="306" t="e">
        <f>F122/$F$132</f>
        <v>#DIV/0!</v>
      </c>
      <c r="H122" s="290">
        <f t="shared" si="229"/>
        <v>0</v>
      </c>
      <c r="I122" s="293">
        <f t="shared" si="229"/>
        <v>0</v>
      </c>
      <c r="J122" s="293"/>
      <c r="K122" s="293" t="str">
        <f t="shared" si="229"/>
        <v/>
      </c>
      <c r="L122" s="279">
        <f t="shared" ref="L122:L131" si="230">IFERROR(PMT(H122/12,I122*12,F122,0),0)</f>
        <v>0</v>
      </c>
      <c r="N122" s="251">
        <f>IF(N110=0,-N59,MIN(0,FV($H122/12,SUM($N110:N110),$L122,$F122)))</f>
        <v>0</v>
      </c>
      <c r="O122" s="251">
        <f>IF(O110=0,-O59,MIN(0,FV($H122/12,SUM($N110:O110),$L122,$F122)))</f>
        <v>0</v>
      </c>
      <c r="P122" s="251">
        <f>IF(P110=0,-P59,MIN(0,FV($H122/12,SUM($N110:P110),$L122,$F122)))</f>
        <v>0</v>
      </c>
      <c r="Q122" s="251">
        <f>IF(Q110=0,-Q59,MIN(0,FV($H122/12,SUM($N110:Q110),$L122,$F122)))</f>
        <v>0</v>
      </c>
      <c r="R122" s="251">
        <f>IF(R110=0,-R59,MIN(0,FV($H122/12,SUM($N110:R110),$L122,$F122)))</f>
        <v>0</v>
      </c>
      <c r="S122" s="251">
        <f>IF(S110=0,-S59,MIN(0,FV($H122/12,SUM($N110:S110),$L122,$F122)))</f>
        <v>0</v>
      </c>
      <c r="T122" s="251">
        <f>IF(T110=0,-T59,MIN(0,FV($H122/12,SUM($N110:T110),$L122,$F122)))</f>
        <v>0</v>
      </c>
      <c r="U122" s="251">
        <f>IF(U110=0,-U59,MIN(0,FV($H122/12,SUM($N110:U110),$L122,$F122)))</f>
        <v>0</v>
      </c>
      <c r="V122" s="251">
        <f>IF(V110=0,-V59,MIN(0,FV($H122/12,SUM($N110:V110),$L122,$F122)))</f>
        <v>0</v>
      </c>
      <c r="W122" s="251">
        <f>IF(W110=0,-W59,MIN(0,FV($H122/12,SUM($N110:W110),$L122,$F122)))</f>
        <v>0</v>
      </c>
      <c r="X122" s="251">
        <f>IF(X110=0,-X59,MIN(0,FV($H122/12,SUM($N110:X110),$L122,$F122)))</f>
        <v>0</v>
      </c>
      <c r="Y122" s="251">
        <f>IF(Y110=0,-Y59,MIN(0,FV($H122/12,SUM($N110:Y110),$L122,$F122)))</f>
        <v>0</v>
      </c>
      <c r="Z122" s="251">
        <f>IF(Z110=0,-Z59,MIN(0,FV($H122/12,SUM($N110:Z110),$L122,$F122)))</f>
        <v>0</v>
      </c>
      <c r="AA122" s="251">
        <f>IF(AA110=0,-AA59,MIN(0,FV($H122/12,SUM($N110:AA110),$L122,$F122)))</f>
        <v>0</v>
      </c>
      <c r="AB122" s="251">
        <f>IF(AB110=0,-AB59,MIN(0,FV($H122/12,SUM($N110:AB110),$L122,$F122)))</f>
        <v>0</v>
      </c>
      <c r="AD122" s="309">
        <f t="shared" ref="AD122:AD131" si="231">IFERROR(IF(AND(AC83=($I83*12),AD83=($I83*12)),0,IF(AD71&gt;0,-AD59,MIN(0,FV($H122/12,AD83,AD95,AD59)))),0)</f>
        <v>0</v>
      </c>
      <c r="AE122" s="309">
        <f t="shared" ref="AE122:CP123" si="232">IFERROR(IF(AND(AD83=($I83*12),AE83=($I83*12)),0,IF(AE71&gt;0,-AE59,MIN(0,FV($H122/12,AE83,AE95,AE59)))),0)</f>
        <v>0</v>
      </c>
      <c r="AF122" s="309">
        <f t="shared" si="232"/>
        <v>0</v>
      </c>
      <c r="AG122" s="309">
        <f t="shared" si="232"/>
        <v>0</v>
      </c>
      <c r="AH122" s="309">
        <f t="shared" si="232"/>
        <v>0</v>
      </c>
      <c r="AI122" s="309">
        <f t="shared" si="232"/>
        <v>0</v>
      </c>
      <c r="AJ122" s="309">
        <f t="shared" si="232"/>
        <v>0</v>
      </c>
      <c r="AK122" s="309">
        <f t="shared" si="232"/>
        <v>0</v>
      </c>
      <c r="AL122" s="309">
        <f t="shared" si="232"/>
        <v>0</v>
      </c>
      <c r="AM122" s="309">
        <f t="shared" si="232"/>
        <v>0</v>
      </c>
      <c r="AN122" s="309">
        <f t="shared" si="232"/>
        <v>0</v>
      </c>
      <c r="AO122" s="309">
        <f t="shared" si="232"/>
        <v>0</v>
      </c>
      <c r="AP122" s="309">
        <f t="shared" si="232"/>
        <v>0</v>
      </c>
      <c r="AQ122" s="309">
        <f t="shared" si="232"/>
        <v>0</v>
      </c>
      <c r="AR122" s="309">
        <f t="shared" si="232"/>
        <v>0</v>
      </c>
      <c r="AS122" s="309">
        <f t="shared" si="232"/>
        <v>0</v>
      </c>
      <c r="AT122" s="309">
        <f t="shared" si="232"/>
        <v>0</v>
      </c>
      <c r="AU122" s="309">
        <f t="shared" si="232"/>
        <v>0</v>
      </c>
      <c r="AV122" s="309">
        <f t="shared" si="232"/>
        <v>0</v>
      </c>
      <c r="AW122" s="309">
        <f t="shared" si="232"/>
        <v>0</v>
      </c>
      <c r="AX122" s="309">
        <f t="shared" si="232"/>
        <v>0</v>
      </c>
      <c r="AY122" s="309">
        <f t="shared" si="232"/>
        <v>0</v>
      </c>
      <c r="AZ122" s="309">
        <f t="shared" si="232"/>
        <v>0</v>
      </c>
      <c r="BA122" s="309">
        <f t="shared" si="232"/>
        <v>0</v>
      </c>
      <c r="BB122" s="309">
        <f t="shared" si="232"/>
        <v>0</v>
      </c>
      <c r="BC122" s="309">
        <f t="shared" si="232"/>
        <v>0</v>
      </c>
      <c r="BD122" s="309">
        <f t="shared" si="232"/>
        <v>0</v>
      </c>
      <c r="BE122" s="309">
        <f t="shared" si="232"/>
        <v>0</v>
      </c>
      <c r="BF122" s="309">
        <f t="shared" si="232"/>
        <v>0</v>
      </c>
      <c r="BG122" s="309">
        <f t="shared" si="232"/>
        <v>0</v>
      </c>
      <c r="BH122" s="309">
        <f t="shared" si="232"/>
        <v>0</v>
      </c>
      <c r="BI122" s="309">
        <f t="shared" si="232"/>
        <v>0</v>
      </c>
      <c r="BJ122" s="309">
        <f t="shared" si="232"/>
        <v>0</v>
      </c>
      <c r="BK122" s="309">
        <f t="shared" si="232"/>
        <v>0</v>
      </c>
      <c r="BL122" s="309">
        <f t="shared" si="232"/>
        <v>0</v>
      </c>
      <c r="BM122" s="309">
        <f t="shared" si="232"/>
        <v>0</v>
      </c>
      <c r="BN122" s="309">
        <f t="shared" si="232"/>
        <v>0</v>
      </c>
      <c r="BO122" s="309">
        <f t="shared" si="232"/>
        <v>0</v>
      </c>
      <c r="BP122" s="309">
        <f t="shared" si="232"/>
        <v>0</v>
      </c>
      <c r="BQ122" s="309">
        <f t="shared" si="232"/>
        <v>0</v>
      </c>
      <c r="BR122" s="309">
        <f t="shared" si="232"/>
        <v>0</v>
      </c>
      <c r="BS122" s="309">
        <f t="shared" si="232"/>
        <v>0</v>
      </c>
      <c r="BT122" s="309">
        <f t="shared" si="232"/>
        <v>0</v>
      </c>
      <c r="BU122" s="309">
        <f t="shared" si="232"/>
        <v>0</v>
      </c>
      <c r="BV122" s="309">
        <f t="shared" si="232"/>
        <v>0</v>
      </c>
      <c r="BW122" s="309">
        <f t="shared" si="232"/>
        <v>0</v>
      </c>
      <c r="BX122" s="309">
        <f t="shared" si="232"/>
        <v>0</v>
      </c>
      <c r="BY122" s="309">
        <f t="shared" si="232"/>
        <v>0</v>
      </c>
      <c r="BZ122" s="309">
        <f t="shared" si="232"/>
        <v>0</v>
      </c>
      <c r="CA122" s="309">
        <f t="shared" si="232"/>
        <v>0</v>
      </c>
      <c r="CB122" s="309">
        <f t="shared" si="232"/>
        <v>0</v>
      </c>
      <c r="CC122" s="309">
        <f t="shared" si="232"/>
        <v>0</v>
      </c>
      <c r="CD122" s="309">
        <f t="shared" si="232"/>
        <v>0</v>
      </c>
      <c r="CE122" s="309">
        <f t="shared" si="232"/>
        <v>0</v>
      </c>
      <c r="CF122" s="309">
        <f t="shared" si="232"/>
        <v>0</v>
      </c>
      <c r="CG122" s="309">
        <f t="shared" si="232"/>
        <v>0</v>
      </c>
      <c r="CH122" s="309">
        <f t="shared" si="232"/>
        <v>0</v>
      </c>
      <c r="CI122" s="309">
        <f t="shared" si="232"/>
        <v>0</v>
      </c>
      <c r="CJ122" s="309">
        <f t="shared" si="232"/>
        <v>0</v>
      </c>
      <c r="CK122" s="309">
        <f t="shared" si="232"/>
        <v>0</v>
      </c>
      <c r="CL122" s="309">
        <f t="shared" si="232"/>
        <v>0</v>
      </c>
      <c r="CM122" s="309">
        <f t="shared" si="232"/>
        <v>0</v>
      </c>
      <c r="CN122" s="309">
        <f t="shared" si="232"/>
        <v>0</v>
      </c>
      <c r="CO122" s="309">
        <f t="shared" si="232"/>
        <v>0</v>
      </c>
      <c r="CP122" s="309">
        <f t="shared" si="232"/>
        <v>0</v>
      </c>
      <c r="CQ122" s="309">
        <f t="shared" ref="CQ122:FB125" si="233">IFERROR(IF(AND(CP83=($I83*12),CQ83=($I83*12)),0,IF(CQ71&gt;0,-CQ59,MIN(0,FV($H122/12,CQ83,CQ95,CQ59)))),0)</f>
        <v>0</v>
      </c>
      <c r="CR122" s="309">
        <f t="shared" si="233"/>
        <v>0</v>
      </c>
      <c r="CS122" s="309">
        <f t="shared" si="233"/>
        <v>0</v>
      </c>
      <c r="CT122" s="309">
        <f t="shared" si="233"/>
        <v>0</v>
      </c>
      <c r="CU122" s="309">
        <f t="shared" si="233"/>
        <v>0</v>
      </c>
      <c r="CV122" s="309">
        <f t="shared" si="233"/>
        <v>0</v>
      </c>
      <c r="CW122" s="309">
        <f t="shared" si="233"/>
        <v>0</v>
      </c>
      <c r="CX122" s="309">
        <f t="shared" si="233"/>
        <v>0</v>
      </c>
      <c r="CY122" s="309">
        <f t="shared" si="233"/>
        <v>0</v>
      </c>
      <c r="CZ122" s="309">
        <f t="shared" si="233"/>
        <v>0</v>
      </c>
      <c r="DA122" s="309">
        <f t="shared" si="233"/>
        <v>0</v>
      </c>
      <c r="DB122" s="309">
        <f t="shared" si="233"/>
        <v>0</v>
      </c>
      <c r="DC122" s="309">
        <f t="shared" si="233"/>
        <v>0</v>
      </c>
      <c r="DD122" s="309">
        <f t="shared" si="233"/>
        <v>0</v>
      </c>
      <c r="DE122" s="309">
        <f t="shared" si="233"/>
        <v>0</v>
      </c>
      <c r="DF122" s="309">
        <f t="shared" si="233"/>
        <v>0</v>
      </c>
      <c r="DG122" s="309">
        <f t="shared" si="233"/>
        <v>0</v>
      </c>
      <c r="DH122" s="309">
        <f t="shared" si="233"/>
        <v>0</v>
      </c>
      <c r="DI122" s="309">
        <f t="shared" si="233"/>
        <v>0</v>
      </c>
      <c r="DJ122" s="309">
        <f t="shared" si="233"/>
        <v>0</v>
      </c>
      <c r="DK122" s="309">
        <f t="shared" si="233"/>
        <v>0</v>
      </c>
      <c r="DL122" s="309">
        <f t="shared" si="233"/>
        <v>0</v>
      </c>
      <c r="DM122" s="309">
        <f t="shared" si="233"/>
        <v>0</v>
      </c>
      <c r="DN122" s="309">
        <f t="shared" si="233"/>
        <v>0</v>
      </c>
      <c r="DO122" s="309">
        <f t="shared" si="233"/>
        <v>0</v>
      </c>
      <c r="DP122" s="309">
        <f t="shared" si="233"/>
        <v>0</v>
      </c>
      <c r="DQ122" s="309">
        <f t="shared" si="233"/>
        <v>0</v>
      </c>
      <c r="DR122" s="309">
        <f t="shared" si="233"/>
        <v>0</v>
      </c>
      <c r="DS122" s="309">
        <f t="shared" si="233"/>
        <v>0</v>
      </c>
      <c r="DT122" s="309">
        <f t="shared" si="233"/>
        <v>0</v>
      </c>
      <c r="DU122" s="309">
        <f t="shared" si="233"/>
        <v>0</v>
      </c>
      <c r="DV122" s="309">
        <f t="shared" si="233"/>
        <v>0</v>
      </c>
      <c r="DW122" s="309">
        <f t="shared" si="233"/>
        <v>0</v>
      </c>
      <c r="DX122" s="309">
        <f t="shared" si="233"/>
        <v>0</v>
      </c>
      <c r="DY122" s="309">
        <f t="shared" si="233"/>
        <v>0</v>
      </c>
      <c r="DZ122" s="309">
        <f t="shared" si="233"/>
        <v>0</v>
      </c>
      <c r="EA122" s="309">
        <f t="shared" si="233"/>
        <v>0</v>
      </c>
      <c r="EB122" s="309">
        <f t="shared" si="233"/>
        <v>0</v>
      </c>
      <c r="EC122" s="309">
        <f t="shared" si="233"/>
        <v>0</v>
      </c>
      <c r="ED122" s="309">
        <f t="shared" si="233"/>
        <v>0</v>
      </c>
      <c r="EE122" s="309">
        <f t="shared" si="233"/>
        <v>0</v>
      </c>
      <c r="EF122" s="309">
        <f t="shared" si="233"/>
        <v>0</v>
      </c>
      <c r="EG122" s="309">
        <f t="shared" si="233"/>
        <v>0</v>
      </c>
      <c r="EH122" s="309">
        <f t="shared" si="233"/>
        <v>0</v>
      </c>
      <c r="EI122" s="309">
        <f t="shared" si="233"/>
        <v>0</v>
      </c>
      <c r="EJ122" s="309">
        <f t="shared" si="233"/>
        <v>0</v>
      </c>
      <c r="EK122" s="309">
        <f t="shared" si="233"/>
        <v>0</v>
      </c>
      <c r="EL122" s="309">
        <f t="shared" si="233"/>
        <v>0</v>
      </c>
      <c r="EM122" s="309">
        <f t="shared" si="233"/>
        <v>0</v>
      </c>
      <c r="EN122" s="309">
        <f t="shared" si="233"/>
        <v>0</v>
      </c>
      <c r="EO122" s="309">
        <f t="shared" si="233"/>
        <v>0</v>
      </c>
      <c r="EP122" s="309">
        <f t="shared" si="233"/>
        <v>0</v>
      </c>
      <c r="EQ122" s="309">
        <f t="shared" si="233"/>
        <v>0</v>
      </c>
      <c r="ER122" s="309">
        <f t="shared" si="233"/>
        <v>0</v>
      </c>
      <c r="ES122" s="309">
        <f t="shared" si="233"/>
        <v>0</v>
      </c>
      <c r="ET122" s="309">
        <f t="shared" si="233"/>
        <v>0</v>
      </c>
      <c r="EU122" s="309">
        <f t="shared" si="233"/>
        <v>0</v>
      </c>
      <c r="EV122" s="309">
        <f t="shared" si="233"/>
        <v>0</v>
      </c>
      <c r="EW122" s="309">
        <f t="shared" si="233"/>
        <v>0</v>
      </c>
      <c r="EX122" s="309">
        <f t="shared" si="233"/>
        <v>0</v>
      </c>
      <c r="EY122" s="309">
        <f t="shared" si="233"/>
        <v>0</v>
      </c>
      <c r="EZ122" s="309">
        <f t="shared" si="233"/>
        <v>0</v>
      </c>
      <c r="FA122" s="309">
        <f t="shared" si="233"/>
        <v>0</v>
      </c>
      <c r="FB122" s="309">
        <f t="shared" si="233"/>
        <v>0</v>
      </c>
      <c r="FC122" s="309">
        <f t="shared" ref="FC122:HA124" si="234">IFERROR(IF(AND(FB83=($I83*12),FC83=($I83*12)),0,IF(FC71&gt;0,-FC59,MIN(0,FV($H122/12,FC83,FC95,FC59)))),0)</f>
        <v>0</v>
      </c>
      <c r="FD122" s="309">
        <f t="shared" si="234"/>
        <v>0</v>
      </c>
      <c r="FE122" s="309">
        <f t="shared" si="234"/>
        <v>0</v>
      </c>
      <c r="FF122" s="309">
        <f t="shared" si="234"/>
        <v>0</v>
      </c>
      <c r="FG122" s="309">
        <f t="shared" si="234"/>
        <v>0</v>
      </c>
      <c r="FH122" s="309">
        <f t="shared" si="234"/>
        <v>0</v>
      </c>
      <c r="FI122" s="309">
        <f t="shared" si="234"/>
        <v>0</v>
      </c>
      <c r="FJ122" s="309">
        <f t="shared" si="234"/>
        <v>0</v>
      </c>
      <c r="FK122" s="309">
        <f t="shared" si="234"/>
        <v>0</v>
      </c>
      <c r="FL122" s="309">
        <f t="shared" si="234"/>
        <v>0</v>
      </c>
      <c r="FM122" s="309">
        <f t="shared" si="234"/>
        <v>0</v>
      </c>
      <c r="FN122" s="309">
        <f t="shared" si="234"/>
        <v>0</v>
      </c>
      <c r="FO122" s="309">
        <f t="shared" si="234"/>
        <v>0</v>
      </c>
      <c r="FP122" s="309">
        <f t="shared" si="234"/>
        <v>0</v>
      </c>
      <c r="FQ122" s="309">
        <f t="shared" si="234"/>
        <v>0</v>
      </c>
      <c r="FR122" s="309">
        <f t="shared" si="234"/>
        <v>0</v>
      </c>
      <c r="FS122" s="309">
        <f t="shared" si="234"/>
        <v>0</v>
      </c>
      <c r="FT122" s="309">
        <f t="shared" si="234"/>
        <v>0</v>
      </c>
      <c r="FU122" s="309">
        <f t="shared" si="234"/>
        <v>0</v>
      </c>
      <c r="FV122" s="309">
        <f t="shared" si="234"/>
        <v>0</v>
      </c>
      <c r="FW122" s="309">
        <f t="shared" si="234"/>
        <v>0</v>
      </c>
      <c r="FX122" s="309">
        <f t="shared" si="234"/>
        <v>0</v>
      </c>
      <c r="FY122" s="309">
        <f t="shared" si="234"/>
        <v>0</v>
      </c>
      <c r="FZ122" s="309">
        <f t="shared" si="234"/>
        <v>0</v>
      </c>
      <c r="GA122" s="309">
        <f t="shared" si="234"/>
        <v>0</v>
      </c>
      <c r="GB122" s="309">
        <f t="shared" si="234"/>
        <v>0</v>
      </c>
      <c r="GC122" s="309">
        <f t="shared" si="234"/>
        <v>0</v>
      </c>
      <c r="GD122" s="309">
        <f t="shared" si="234"/>
        <v>0</v>
      </c>
      <c r="GE122" s="309">
        <f t="shared" si="234"/>
        <v>0</v>
      </c>
      <c r="GF122" s="309">
        <f t="shared" si="234"/>
        <v>0</v>
      </c>
      <c r="GG122" s="309">
        <f t="shared" si="234"/>
        <v>0</v>
      </c>
      <c r="GH122" s="309">
        <f t="shared" si="234"/>
        <v>0</v>
      </c>
      <c r="GI122" s="309">
        <f t="shared" si="234"/>
        <v>0</v>
      </c>
      <c r="GJ122" s="309">
        <f t="shared" si="234"/>
        <v>0</v>
      </c>
      <c r="GK122" s="309">
        <f t="shared" si="234"/>
        <v>0</v>
      </c>
      <c r="GL122" s="309">
        <f t="shared" si="234"/>
        <v>0</v>
      </c>
      <c r="GM122" s="309">
        <f t="shared" si="234"/>
        <v>0</v>
      </c>
      <c r="GN122" s="309">
        <f t="shared" si="234"/>
        <v>0</v>
      </c>
      <c r="GO122" s="309">
        <f t="shared" si="234"/>
        <v>0</v>
      </c>
      <c r="GP122" s="309">
        <f t="shared" si="234"/>
        <v>0</v>
      </c>
      <c r="GQ122" s="309">
        <f t="shared" si="234"/>
        <v>0</v>
      </c>
      <c r="GR122" s="309">
        <f t="shared" si="234"/>
        <v>0</v>
      </c>
      <c r="GS122" s="309">
        <f t="shared" si="234"/>
        <v>0</v>
      </c>
      <c r="GT122" s="309">
        <f t="shared" si="234"/>
        <v>0</v>
      </c>
      <c r="GU122" s="309">
        <f t="shared" si="234"/>
        <v>0</v>
      </c>
      <c r="GV122" s="309">
        <f t="shared" si="234"/>
        <v>0</v>
      </c>
      <c r="GW122" s="309">
        <f t="shared" si="234"/>
        <v>0</v>
      </c>
      <c r="GX122" s="309">
        <f t="shared" si="234"/>
        <v>0</v>
      </c>
      <c r="GY122" s="309">
        <f t="shared" si="234"/>
        <v>0</v>
      </c>
      <c r="GZ122" s="309">
        <f t="shared" si="234"/>
        <v>0</v>
      </c>
      <c r="HA122" s="309">
        <f t="shared" si="234"/>
        <v>0</v>
      </c>
    </row>
    <row r="123" spans="3:209" x14ac:dyDescent="0.2">
      <c r="C123" s="262">
        <f>C111</f>
        <v>2</v>
      </c>
      <c r="D123" s="21" t="str">
        <v>PayGo TIF Loan</v>
      </c>
      <c r="F123" s="307">
        <f t="shared" ref="F123:K131" si="235">F96</f>
        <v>0</v>
      </c>
      <c r="G123" s="307" t="e">
        <f t="shared" ref="G123:G132" si="236">F123/$F$132</f>
        <v>#DIV/0!</v>
      </c>
      <c r="H123" s="291">
        <f t="shared" si="235"/>
        <v>0</v>
      </c>
      <c r="I123" s="294">
        <f t="shared" si="235"/>
        <v>0</v>
      </c>
      <c r="J123" s="294"/>
      <c r="K123" s="294" t="str">
        <f t="shared" si="235"/>
        <v/>
      </c>
      <c r="L123" s="279">
        <f t="shared" si="230"/>
        <v>0</v>
      </c>
      <c r="N123" s="240">
        <f>IF(N111=0,-N60,MIN(0,FV($H123/12,SUM($N111:N111),$L123,$F123)))</f>
        <v>0</v>
      </c>
      <c r="O123" s="240">
        <f>IF(O111=0,-O60,MIN(0,FV($H123/12,SUM($N111:O111),$L123,$F123)))</f>
        <v>0</v>
      </c>
      <c r="P123" s="240">
        <f>IF(P111=0,-P60,MIN(0,FV($H123/12,SUM($N111:P111),$L123,$F123)))</f>
        <v>0</v>
      </c>
      <c r="Q123" s="240">
        <f>IF(Q111=0,-Q60,MIN(0,FV($H123/12,SUM($N111:Q111),$L123,$F123)))</f>
        <v>0</v>
      </c>
      <c r="R123" s="240">
        <f>IF(R111=0,-R60,MIN(0,FV($H123/12,SUM($N111:R111),$L123,$F123)))</f>
        <v>0</v>
      </c>
      <c r="S123" s="240">
        <f>IF(S111=0,-S60,MIN(0,FV($H123/12,SUM($N111:S111),$L123,$F123)))</f>
        <v>0</v>
      </c>
      <c r="T123" s="240">
        <f>IF(T111=0,-T60,MIN(0,FV($H123/12,SUM($N111:T111),$L123,$F123)))</f>
        <v>0</v>
      </c>
      <c r="U123" s="240">
        <f>IF(U111=0,-U60,MIN(0,FV($H123/12,SUM($N111:U111),$L123,$F123)))</f>
        <v>0</v>
      </c>
      <c r="V123" s="240">
        <f>IF(V111=0,-V60,MIN(0,FV($H123/12,SUM($N111:V111),$L123,$F123)))</f>
        <v>0</v>
      </c>
      <c r="W123" s="240">
        <f>IF(W111=0,-W60,MIN(0,FV($H123/12,SUM($N111:W111),$L123,$F123)))</f>
        <v>0</v>
      </c>
      <c r="X123" s="240">
        <f>IF(X111=0,-X60,MIN(0,FV($H123/12,SUM($N111:X111),$L123,$F123)))</f>
        <v>0</v>
      </c>
      <c r="Y123" s="240">
        <f>IF(Y111=0,-Y60,MIN(0,FV($H123/12,SUM($N111:Y111),$L123,$F123)))</f>
        <v>0</v>
      </c>
      <c r="Z123" s="240">
        <f>IF(Z111=0,-Z60,MIN(0,FV($H123/12,SUM($N111:Z111),$L123,$F123)))</f>
        <v>0</v>
      </c>
      <c r="AA123" s="240">
        <f>IF(AA111=0,-AA60,MIN(0,FV($H123/12,SUM($N111:AA111),$L123,$F123)))</f>
        <v>0</v>
      </c>
      <c r="AB123" s="240">
        <f>IF(AB111=0,-AB60,MIN(0,FV($H123/12,SUM($N111:AB111),$L123,$F123)))</f>
        <v>0</v>
      </c>
      <c r="AD123" s="310">
        <f t="shared" si="231"/>
        <v>0</v>
      </c>
      <c r="AE123" s="310">
        <f t="shared" ref="AE123:AS123" si="237">IFERROR(IF(AND(AD84=($I84*12),AE84=($I84*12)),0,IF(AE72&gt;0,-AE60,MIN(0,FV($H123/12,AE84,AE96,AE60)))),0)</f>
        <v>0</v>
      </c>
      <c r="AF123" s="310">
        <f t="shared" si="237"/>
        <v>0</v>
      </c>
      <c r="AG123" s="310">
        <f t="shared" si="237"/>
        <v>0</v>
      </c>
      <c r="AH123" s="310">
        <f t="shared" si="237"/>
        <v>0</v>
      </c>
      <c r="AI123" s="310">
        <f t="shared" si="237"/>
        <v>0</v>
      </c>
      <c r="AJ123" s="310">
        <f t="shared" si="237"/>
        <v>0</v>
      </c>
      <c r="AK123" s="310">
        <f t="shared" si="237"/>
        <v>0</v>
      </c>
      <c r="AL123" s="310">
        <f t="shared" si="237"/>
        <v>0</v>
      </c>
      <c r="AM123" s="310">
        <f t="shared" si="237"/>
        <v>0</v>
      </c>
      <c r="AN123" s="310">
        <f t="shared" si="237"/>
        <v>0</v>
      </c>
      <c r="AO123" s="310">
        <f t="shared" si="237"/>
        <v>0</v>
      </c>
      <c r="AP123" s="310">
        <f t="shared" si="237"/>
        <v>0</v>
      </c>
      <c r="AQ123" s="310">
        <f t="shared" si="237"/>
        <v>0</v>
      </c>
      <c r="AR123" s="310">
        <f t="shared" si="237"/>
        <v>0</v>
      </c>
      <c r="AS123" s="310">
        <f t="shared" si="237"/>
        <v>0</v>
      </c>
      <c r="AT123" s="310">
        <f t="shared" si="232"/>
        <v>0</v>
      </c>
      <c r="AU123" s="310">
        <f t="shared" si="232"/>
        <v>0</v>
      </c>
      <c r="AV123" s="310">
        <f t="shared" si="232"/>
        <v>0</v>
      </c>
      <c r="AW123" s="310">
        <f t="shared" si="232"/>
        <v>0</v>
      </c>
      <c r="AX123" s="310">
        <f t="shared" si="232"/>
        <v>0</v>
      </c>
      <c r="AY123" s="310">
        <f t="shared" si="232"/>
        <v>0</v>
      </c>
      <c r="AZ123" s="310">
        <f t="shared" si="232"/>
        <v>0</v>
      </c>
      <c r="BA123" s="310">
        <f t="shared" si="232"/>
        <v>0</v>
      </c>
      <c r="BB123" s="310">
        <f t="shared" si="232"/>
        <v>0</v>
      </c>
      <c r="BC123" s="310">
        <f t="shared" si="232"/>
        <v>0</v>
      </c>
      <c r="BD123" s="310">
        <f t="shared" si="232"/>
        <v>0</v>
      </c>
      <c r="BE123" s="310">
        <f t="shared" si="232"/>
        <v>0</v>
      </c>
      <c r="BF123" s="310">
        <f t="shared" si="232"/>
        <v>0</v>
      </c>
      <c r="BG123" s="310">
        <f t="shared" si="232"/>
        <v>0</v>
      </c>
      <c r="BH123" s="310">
        <f t="shared" si="232"/>
        <v>0</v>
      </c>
      <c r="BI123" s="310">
        <f t="shared" si="232"/>
        <v>0</v>
      </c>
      <c r="BJ123" s="310">
        <f t="shared" si="232"/>
        <v>0</v>
      </c>
      <c r="BK123" s="310">
        <f t="shared" si="232"/>
        <v>0</v>
      </c>
      <c r="BL123" s="310">
        <f t="shared" si="232"/>
        <v>0</v>
      </c>
      <c r="BM123" s="310">
        <f t="shared" si="232"/>
        <v>0</v>
      </c>
      <c r="BN123" s="310">
        <f t="shared" si="232"/>
        <v>0</v>
      </c>
      <c r="BO123" s="310">
        <f t="shared" si="232"/>
        <v>0</v>
      </c>
      <c r="BP123" s="310">
        <f t="shared" si="232"/>
        <v>0</v>
      </c>
      <c r="BQ123" s="310">
        <f t="shared" si="232"/>
        <v>0</v>
      </c>
      <c r="BR123" s="310">
        <f t="shared" si="232"/>
        <v>0</v>
      </c>
      <c r="BS123" s="310">
        <f t="shared" si="232"/>
        <v>0</v>
      </c>
      <c r="BT123" s="310">
        <f t="shared" si="232"/>
        <v>0</v>
      </c>
      <c r="BU123" s="310">
        <f t="shared" si="232"/>
        <v>0</v>
      </c>
      <c r="BV123" s="310">
        <f t="shared" si="232"/>
        <v>0</v>
      </c>
      <c r="BW123" s="310">
        <f t="shared" si="232"/>
        <v>0</v>
      </c>
      <c r="BX123" s="310">
        <f t="shared" si="232"/>
        <v>0</v>
      </c>
      <c r="BY123" s="310">
        <f t="shared" si="232"/>
        <v>0</v>
      </c>
      <c r="BZ123" s="310">
        <f t="shared" si="232"/>
        <v>0</v>
      </c>
      <c r="CA123" s="310">
        <f t="shared" si="232"/>
        <v>0</v>
      </c>
      <c r="CB123" s="310">
        <f t="shared" si="232"/>
        <v>0</v>
      </c>
      <c r="CC123" s="310">
        <f t="shared" si="232"/>
        <v>0</v>
      </c>
      <c r="CD123" s="310">
        <f t="shared" si="232"/>
        <v>0</v>
      </c>
      <c r="CE123" s="310">
        <f t="shared" si="232"/>
        <v>0</v>
      </c>
      <c r="CF123" s="310">
        <f t="shared" si="232"/>
        <v>0</v>
      </c>
      <c r="CG123" s="310">
        <f t="shared" si="232"/>
        <v>0</v>
      </c>
      <c r="CH123" s="310">
        <f t="shared" si="232"/>
        <v>0</v>
      </c>
      <c r="CI123" s="310">
        <f t="shared" si="232"/>
        <v>0</v>
      </c>
      <c r="CJ123" s="310">
        <f t="shared" si="232"/>
        <v>0</v>
      </c>
      <c r="CK123" s="310">
        <f t="shared" si="232"/>
        <v>0</v>
      </c>
      <c r="CL123" s="310">
        <f t="shared" si="232"/>
        <v>0</v>
      </c>
      <c r="CM123" s="310">
        <f t="shared" si="232"/>
        <v>0</v>
      </c>
      <c r="CN123" s="310">
        <f t="shared" si="232"/>
        <v>0</v>
      </c>
      <c r="CO123" s="310">
        <f t="shared" si="232"/>
        <v>0</v>
      </c>
      <c r="CP123" s="310">
        <f t="shared" si="232"/>
        <v>0</v>
      </c>
      <c r="CQ123" s="310">
        <f t="shared" si="233"/>
        <v>0</v>
      </c>
      <c r="CR123" s="310">
        <f t="shared" si="233"/>
        <v>0</v>
      </c>
      <c r="CS123" s="310">
        <f t="shared" si="233"/>
        <v>0</v>
      </c>
      <c r="CT123" s="310">
        <f t="shared" si="233"/>
        <v>0</v>
      </c>
      <c r="CU123" s="310">
        <f t="shared" si="233"/>
        <v>0</v>
      </c>
      <c r="CV123" s="310">
        <f t="shared" si="233"/>
        <v>0</v>
      </c>
      <c r="CW123" s="310">
        <f t="shared" si="233"/>
        <v>0</v>
      </c>
      <c r="CX123" s="310">
        <f t="shared" si="233"/>
        <v>0</v>
      </c>
      <c r="CY123" s="310">
        <f t="shared" si="233"/>
        <v>0</v>
      </c>
      <c r="CZ123" s="310">
        <f t="shared" si="233"/>
        <v>0</v>
      </c>
      <c r="DA123" s="310">
        <f t="shared" si="233"/>
        <v>0</v>
      </c>
      <c r="DB123" s="310">
        <f t="shared" si="233"/>
        <v>0</v>
      </c>
      <c r="DC123" s="310">
        <f t="shared" si="233"/>
        <v>0</v>
      </c>
      <c r="DD123" s="310">
        <f t="shared" si="233"/>
        <v>0</v>
      </c>
      <c r="DE123" s="310">
        <f t="shared" si="233"/>
        <v>0</v>
      </c>
      <c r="DF123" s="310">
        <f t="shared" si="233"/>
        <v>0</v>
      </c>
      <c r="DG123" s="310">
        <f t="shared" si="233"/>
        <v>0</v>
      </c>
      <c r="DH123" s="310">
        <f t="shared" si="233"/>
        <v>0</v>
      </c>
      <c r="DI123" s="310">
        <f t="shared" si="233"/>
        <v>0</v>
      </c>
      <c r="DJ123" s="310">
        <f t="shared" si="233"/>
        <v>0</v>
      </c>
      <c r="DK123" s="310">
        <f t="shared" si="233"/>
        <v>0</v>
      </c>
      <c r="DL123" s="310">
        <f t="shared" si="233"/>
        <v>0</v>
      </c>
      <c r="DM123" s="310">
        <f t="shared" si="233"/>
        <v>0</v>
      </c>
      <c r="DN123" s="310">
        <f t="shared" si="233"/>
        <v>0</v>
      </c>
      <c r="DO123" s="310">
        <f t="shared" si="233"/>
        <v>0</v>
      </c>
      <c r="DP123" s="310">
        <f t="shared" si="233"/>
        <v>0</v>
      </c>
      <c r="DQ123" s="310">
        <f t="shared" si="233"/>
        <v>0</v>
      </c>
      <c r="DR123" s="310">
        <f t="shared" si="233"/>
        <v>0</v>
      </c>
      <c r="DS123" s="310">
        <f t="shared" si="233"/>
        <v>0</v>
      </c>
      <c r="DT123" s="310">
        <f t="shared" si="233"/>
        <v>0</v>
      </c>
      <c r="DU123" s="310">
        <f t="shared" si="233"/>
        <v>0</v>
      </c>
      <c r="DV123" s="310">
        <f t="shared" si="233"/>
        <v>0</v>
      </c>
      <c r="DW123" s="310">
        <f t="shared" si="233"/>
        <v>0</v>
      </c>
      <c r="DX123" s="310">
        <f t="shared" si="233"/>
        <v>0</v>
      </c>
      <c r="DY123" s="310">
        <f t="shared" si="233"/>
        <v>0</v>
      </c>
      <c r="DZ123" s="310">
        <f t="shared" si="233"/>
        <v>0</v>
      </c>
      <c r="EA123" s="310">
        <f t="shared" si="233"/>
        <v>0</v>
      </c>
      <c r="EB123" s="310">
        <f t="shared" si="233"/>
        <v>0</v>
      </c>
      <c r="EC123" s="310">
        <f t="shared" si="233"/>
        <v>0</v>
      </c>
      <c r="ED123" s="310">
        <f t="shared" si="233"/>
        <v>0</v>
      </c>
      <c r="EE123" s="310">
        <f t="shared" si="233"/>
        <v>0</v>
      </c>
      <c r="EF123" s="310">
        <f t="shared" si="233"/>
        <v>0</v>
      </c>
      <c r="EG123" s="310">
        <f t="shared" si="233"/>
        <v>0</v>
      </c>
      <c r="EH123" s="310">
        <f t="shared" si="233"/>
        <v>0</v>
      </c>
      <c r="EI123" s="310">
        <f t="shared" si="233"/>
        <v>0</v>
      </c>
      <c r="EJ123" s="310">
        <f t="shared" si="233"/>
        <v>0</v>
      </c>
      <c r="EK123" s="310">
        <f t="shared" si="233"/>
        <v>0</v>
      </c>
      <c r="EL123" s="310">
        <f t="shared" si="233"/>
        <v>0</v>
      </c>
      <c r="EM123" s="310">
        <f t="shared" si="233"/>
        <v>0</v>
      </c>
      <c r="EN123" s="310">
        <f t="shared" si="233"/>
        <v>0</v>
      </c>
      <c r="EO123" s="310">
        <f t="shared" si="233"/>
        <v>0</v>
      </c>
      <c r="EP123" s="310">
        <f t="shared" si="233"/>
        <v>0</v>
      </c>
      <c r="EQ123" s="310">
        <f t="shared" si="233"/>
        <v>0</v>
      </c>
      <c r="ER123" s="310">
        <f t="shared" si="233"/>
        <v>0</v>
      </c>
      <c r="ES123" s="310">
        <f t="shared" si="233"/>
        <v>0</v>
      </c>
      <c r="ET123" s="310">
        <f t="shared" si="233"/>
        <v>0</v>
      </c>
      <c r="EU123" s="310">
        <f t="shared" si="233"/>
        <v>0</v>
      </c>
      <c r="EV123" s="310">
        <f t="shared" si="233"/>
        <v>0</v>
      </c>
      <c r="EW123" s="310">
        <f t="shared" si="233"/>
        <v>0</v>
      </c>
      <c r="EX123" s="310">
        <f t="shared" si="233"/>
        <v>0</v>
      </c>
      <c r="EY123" s="310">
        <f t="shared" si="233"/>
        <v>0</v>
      </c>
      <c r="EZ123" s="310">
        <f t="shared" si="233"/>
        <v>0</v>
      </c>
      <c r="FA123" s="310">
        <f t="shared" si="233"/>
        <v>0</v>
      </c>
      <c r="FB123" s="310">
        <f t="shared" si="233"/>
        <v>0</v>
      </c>
      <c r="FC123" s="310">
        <f t="shared" si="234"/>
        <v>0</v>
      </c>
      <c r="FD123" s="310">
        <f t="shared" si="234"/>
        <v>0</v>
      </c>
      <c r="FE123" s="310">
        <f t="shared" si="234"/>
        <v>0</v>
      </c>
      <c r="FF123" s="310">
        <f t="shared" si="234"/>
        <v>0</v>
      </c>
      <c r="FG123" s="310">
        <f t="shared" si="234"/>
        <v>0</v>
      </c>
      <c r="FH123" s="310">
        <f t="shared" si="234"/>
        <v>0</v>
      </c>
      <c r="FI123" s="310">
        <f t="shared" si="234"/>
        <v>0</v>
      </c>
      <c r="FJ123" s="310">
        <f t="shared" si="234"/>
        <v>0</v>
      </c>
      <c r="FK123" s="310">
        <f t="shared" si="234"/>
        <v>0</v>
      </c>
      <c r="FL123" s="310">
        <f t="shared" si="234"/>
        <v>0</v>
      </c>
      <c r="FM123" s="310">
        <f t="shared" si="234"/>
        <v>0</v>
      </c>
      <c r="FN123" s="310">
        <f t="shared" si="234"/>
        <v>0</v>
      </c>
      <c r="FO123" s="310">
        <f t="shared" si="234"/>
        <v>0</v>
      </c>
      <c r="FP123" s="310">
        <f t="shared" si="234"/>
        <v>0</v>
      </c>
      <c r="FQ123" s="310">
        <f t="shared" si="234"/>
        <v>0</v>
      </c>
      <c r="FR123" s="310">
        <f t="shared" si="234"/>
        <v>0</v>
      </c>
      <c r="FS123" s="310">
        <f t="shared" si="234"/>
        <v>0</v>
      </c>
      <c r="FT123" s="310">
        <f t="shared" si="234"/>
        <v>0</v>
      </c>
      <c r="FU123" s="310">
        <f t="shared" si="234"/>
        <v>0</v>
      </c>
      <c r="FV123" s="310">
        <f t="shared" si="234"/>
        <v>0</v>
      </c>
      <c r="FW123" s="310">
        <f t="shared" si="234"/>
        <v>0</v>
      </c>
      <c r="FX123" s="310">
        <f t="shared" si="234"/>
        <v>0</v>
      </c>
      <c r="FY123" s="310">
        <f t="shared" si="234"/>
        <v>0</v>
      </c>
      <c r="FZ123" s="310">
        <f t="shared" si="234"/>
        <v>0</v>
      </c>
      <c r="GA123" s="310">
        <f t="shared" si="234"/>
        <v>0</v>
      </c>
      <c r="GB123" s="310">
        <f t="shared" si="234"/>
        <v>0</v>
      </c>
      <c r="GC123" s="310">
        <f t="shared" si="234"/>
        <v>0</v>
      </c>
      <c r="GD123" s="310">
        <f t="shared" si="234"/>
        <v>0</v>
      </c>
      <c r="GE123" s="310">
        <f t="shared" si="234"/>
        <v>0</v>
      </c>
      <c r="GF123" s="310">
        <f t="shared" si="234"/>
        <v>0</v>
      </c>
      <c r="GG123" s="310">
        <f t="shared" si="234"/>
        <v>0</v>
      </c>
      <c r="GH123" s="310">
        <f t="shared" si="234"/>
        <v>0</v>
      </c>
      <c r="GI123" s="310">
        <f t="shared" si="234"/>
        <v>0</v>
      </c>
      <c r="GJ123" s="310">
        <f t="shared" si="234"/>
        <v>0</v>
      </c>
      <c r="GK123" s="310">
        <f t="shared" si="234"/>
        <v>0</v>
      </c>
      <c r="GL123" s="310">
        <f t="shared" si="234"/>
        <v>0</v>
      </c>
      <c r="GM123" s="310">
        <f t="shared" si="234"/>
        <v>0</v>
      </c>
      <c r="GN123" s="310">
        <f t="shared" si="234"/>
        <v>0</v>
      </c>
      <c r="GO123" s="310">
        <f t="shared" si="234"/>
        <v>0</v>
      </c>
      <c r="GP123" s="310">
        <f t="shared" si="234"/>
        <v>0</v>
      </c>
      <c r="GQ123" s="310">
        <f t="shared" si="234"/>
        <v>0</v>
      </c>
      <c r="GR123" s="310">
        <f t="shared" si="234"/>
        <v>0</v>
      </c>
      <c r="GS123" s="310">
        <f t="shared" si="234"/>
        <v>0</v>
      </c>
      <c r="GT123" s="310">
        <f t="shared" si="234"/>
        <v>0</v>
      </c>
      <c r="GU123" s="310">
        <f t="shared" si="234"/>
        <v>0</v>
      </c>
      <c r="GV123" s="310">
        <f t="shared" si="234"/>
        <v>0</v>
      </c>
      <c r="GW123" s="310">
        <f t="shared" si="234"/>
        <v>0</v>
      </c>
      <c r="GX123" s="310">
        <f t="shared" si="234"/>
        <v>0</v>
      </c>
      <c r="GY123" s="310">
        <f t="shared" si="234"/>
        <v>0</v>
      </c>
      <c r="GZ123" s="310">
        <f t="shared" si="234"/>
        <v>0</v>
      </c>
      <c r="HA123" s="310">
        <f t="shared" si="234"/>
        <v>0</v>
      </c>
    </row>
    <row r="124" spans="3:209" x14ac:dyDescent="0.2">
      <c r="C124" s="262">
        <f t="shared" ref="C124:C131" si="238">C112</f>
        <v>3</v>
      </c>
      <c r="D124" s="21" t="str">
        <v>ThriveED - RLF Loan</v>
      </c>
      <c r="F124" s="307">
        <f t="shared" si="235"/>
        <v>0</v>
      </c>
      <c r="G124" s="307" t="e">
        <f t="shared" si="236"/>
        <v>#DIV/0!</v>
      </c>
      <c r="H124" s="291">
        <f t="shared" si="235"/>
        <v>0</v>
      </c>
      <c r="I124" s="294">
        <f t="shared" si="235"/>
        <v>0</v>
      </c>
      <c r="J124" s="294"/>
      <c r="K124" s="294" t="str">
        <f t="shared" si="235"/>
        <v/>
      </c>
      <c r="L124" s="279">
        <f t="shared" si="230"/>
        <v>0</v>
      </c>
      <c r="N124" s="240">
        <f>IF(N112=0,-N61,MIN(0,FV($H124/12,SUM($N112:N112),$L124,$F124)))</f>
        <v>0</v>
      </c>
      <c r="O124" s="240">
        <f>IF(O112=0,-O61,MIN(0,FV($H124/12,SUM($N112:O112),$L124,$F124)))</f>
        <v>0</v>
      </c>
      <c r="P124" s="240">
        <f>IF(P112=0,-P61,MIN(0,FV($H124/12,SUM($N112:P112),$L124,$F124)))</f>
        <v>0</v>
      </c>
      <c r="Q124" s="240">
        <f>IF(Q112=0,-Q61,MIN(0,FV($H124/12,SUM($N112:Q112),$L124,$F124)))</f>
        <v>0</v>
      </c>
      <c r="R124" s="240">
        <f>IF(R112=0,-R61,MIN(0,FV($H124/12,SUM($N112:R112),$L124,$F124)))</f>
        <v>0</v>
      </c>
      <c r="S124" s="240">
        <f>IF(S112=0,-S61,MIN(0,FV($H124/12,SUM($N112:S112),$L124,$F124)))</f>
        <v>0</v>
      </c>
      <c r="T124" s="240">
        <f>IF(T112=0,-T61,MIN(0,FV($H124/12,SUM($N112:T112),$L124,$F124)))</f>
        <v>0</v>
      </c>
      <c r="U124" s="240">
        <f>IF(U112=0,-U61,MIN(0,FV($H124/12,SUM($N112:U112),$L124,$F124)))</f>
        <v>0</v>
      </c>
      <c r="V124" s="240">
        <f>IF(V112=0,-V61,MIN(0,FV($H124/12,SUM($N112:V112),$L124,$F124)))</f>
        <v>0</v>
      </c>
      <c r="W124" s="240">
        <f>IF(W112=0,-W61,MIN(0,FV($H124/12,SUM($N112:W112),$L124,$F124)))</f>
        <v>0</v>
      </c>
      <c r="X124" s="240">
        <f>IF(X112=0,-X61,MIN(0,FV($H124/12,SUM($N112:X112),$L124,$F124)))</f>
        <v>0</v>
      </c>
      <c r="Y124" s="240">
        <f>IF(Y112=0,-Y61,MIN(0,FV($H124/12,SUM($N112:Y112),$L124,$F124)))</f>
        <v>0</v>
      </c>
      <c r="Z124" s="240">
        <f>IF(Z112=0,-Z61,MIN(0,FV($H124/12,SUM($N112:Z112),$L124,$F124)))</f>
        <v>0</v>
      </c>
      <c r="AA124" s="240">
        <f>IF(AA112=0,-AA61,MIN(0,FV($H124/12,SUM($N112:AA112),$L124,$F124)))</f>
        <v>0</v>
      </c>
      <c r="AB124" s="240">
        <f>IF(AB112=0,-AB61,MIN(0,FV($H124/12,SUM($N112:AB112),$L124,$F124)))</f>
        <v>0</v>
      </c>
      <c r="AD124" s="310">
        <f t="shared" si="231"/>
        <v>0</v>
      </c>
      <c r="AE124" s="310">
        <f t="shared" ref="AE124:CP127" si="239">IFERROR(IF(AND(AD85=($I85*12),AE85=($I85*12)),0,IF(AE73&gt;0,-AE61,MIN(0,FV($H124/12,AE85,AE97,AE61)))),0)</f>
        <v>0</v>
      </c>
      <c r="AF124" s="310">
        <f t="shared" si="239"/>
        <v>0</v>
      </c>
      <c r="AG124" s="310">
        <f t="shared" si="239"/>
        <v>0</v>
      </c>
      <c r="AH124" s="310">
        <f t="shared" si="239"/>
        <v>0</v>
      </c>
      <c r="AI124" s="310">
        <f t="shared" si="239"/>
        <v>0</v>
      </c>
      <c r="AJ124" s="310">
        <f t="shared" si="239"/>
        <v>0</v>
      </c>
      <c r="AK124" s="310">
        <f t="shared" si="239"/>
        <v>0</v>
      </c>
      <c r="AL124" s="310">
        <f t="shared" si="239"/>
        <v>0</v>
      </c>
      <c r="AM124" s="310">
        <f t="shared" si="239"/>
        <v>0</v>
      </c>
      <c r="AN124" s="310">
        <f t="shared" si="239"/>
        <v>0</v>
      </c>
      <c r="AO124" s="310">
        <f t="shared" si="239"/>
        <v>0</v>
      </c>
      <c r="AP124" s="310">
        <f t="shared" si="239"/>
        <v>0</v>
      </c>
      <c r="AQ124" s="310">
        <f t="shared" si="239"/>
        <v>0</v>
      </c>
      <c r="AR124" s="310">
        <f t="shared" si="239"/>
        <v>0</v>
      </c>
      <c r="AS124" s="310">
        <f t="shared" si="239"/>
        <v>0</v>
      </c>
      <c r="AT124" s="310">
        <f t="shared" si="239"/>
        <v>0</v>
      </c>
      <c r="AU124" s="310">
        <f t="shared" si="239"/>
        <v>0</v>
      </c>
      <c r="AV124" s="310">
        <f t="shared" si="239"/>
        <v>0</v>
      </c>
      <c r="AW124" s="310">
        <f t="shared" si="239"/>
        <v>0</v>
      </c>
      <c r="AX124" s="310">
        <f t="shared" si="239"/>
        <v>0</v>
      </c>
      <c r="AY124" s="310">
        <f t="shared" si="239"/>
        <v>0</v>
      </c>
      <c r="AZ124" s="310">
        <f t="shared" si="239"/>
        <v>0</v>
      </c>
      <c r="BA124" s="310">
        <f t="shared" si="239"/>
        <v>0</v>
      </c>
      <c r="BB124" s="310">
        <f t="shared" si="239"/>
        <v>0</v>
      </c>
      <c r="BC124" s="310">
        <f t="shared" si="239"/>
        <v>0</v>
      </c>
      <c r="BD124" s="310">
        <f t="shared" si="239"/>
        <v>0</v>
      </c>
      <c r="BE124" s="310">
        <f t="shared" si="239"/>
        <v>0</v>
      </c>
      <c r="BF124" s="310">
        <f t="shared" si="239"/>
        <v>0</v>
      </c>
      <c r="BG124" s="310">
        <f t="shared" si="239"/>
        <v>0</v>
      </c>
      <c r="BH124" s="310">
        <f t="shared" si="239"/>
        <v>0</v>
      </c>
      <c r="BI124" s="310">
        <f t="shared" si="239"/>
        <v>0</v>
      </c>
      <c r="BJ124" s="310">
        <f t="shared" si="239"/>
        <v>0</v>
      </c>
      <c r="BK124" s="310">
        <f t="shared" si="239"/>
        <v>0</v>
      </c>
      <c r="BL124" s="310">
        <f t="shared" si="239"/>
        <v>0</v>
      </c>
      <c r="BM124" s="310">
        <f t="shared" si="239"/>
        <v>0</v>
      </c>
      <c r="BN124" s="310">
        <f t="shared" si="239"/>
        <v>0</v>
      </c>
      <c r="BO124" s="310">
        <f t="shared" si="239"/>
        <v>0</v>
      </c>
      <c r="BP124" s="310">
        <f t="shared" si="239"/>
        <v>0</v>
      </c>
      <c r="BQ124" s="310">
        <f t="shared" si="239"/>
        <v>0</v>
      </c>
      <c r="BR124" s="310">
        <f t="shared" si="239"/>
        <v>0</v>
      </c>
      <c r="BS124" s="310">
        <f t="shared" si="239"/>
        <v>0</v>
      </c>
      <c r="BT124" s="310">
        <f t="shared" si="239"/>
        <v>0</v>
      </c>
      <c r="BU124" s="310">
        <f t="shared" si="239"/>
        <v>0</v>
      </c>
      <c r="BV124" s="310">
        <f t="shared" si="239"/>
        <v>0</v>
      </c>
      <c r="BW124" s="310">
        <f t="shared" si="239"/>
        <v>0</v>
      </c>
      <c r="BX124" s="310">
        <f t="shared" si="239"/>
        <v>0</v>
      </c>
      <c r="BY124" s="310">
        <f t="shared" si="239"/>
        <v>0</v>
      </c>
      <c r="BZ124" s="310">
        <f t="shared" si="239"/>
        <v>0</v>
      </c>
      <c r="CA124" s="310">
        <f t="shared" si="239"/>
        <v>0</v>
      </c>
      <c r="CB124" s="310">
        <f t="shared" si="239"/>
        <v>0</v>
      </c>
      <c r="CC124" s="310">
        <f t="shared" si="239"/>
        <v>0</v>
      </c>
      <c r="CD124" s="310">
        <f t="shared" si="239"/>
        <v>0</v>
      </c>
      <c r="CE124" s="310">
        <f t="shared" si="239"/>
        <v>0</v>
      </c>
      <c r="CF124" s="310">
        <f t="shared" si="239"/>
        <v>0</v>
      </c>
      <c r="CG124" s="310">
        <f t="shared" si="239"/>
        <v>0</v>
      </c>
      <c r="CH124" s="310">
        <f t="shared" si="239"/>
        <v>0</v>
      </c>
      <c r="CI124" s="310">
        <f t="shared" si="239"/>
        <v>0</v>
      </c>
      <c r="CJ124" s="310">
        <f t="shared" si="239"/>
        <v>0</v>
      </c>
      <c r="CK124" s="310">
        <f t="shared" si="239"/>
        <v>0</v>
      </c>
      <c r="CL124" s="310">
        <f t="shared" si="239"/>
        <v>0</v>
      </c>
      <c r="CM124" s="310">
        <f t="shared" si="239"/>
        <v>0</v>
      </c>
      <c r="CN124" s="310">
        <f t="shared" si="239"/>
        <v>0</v>
      </c>
      <c r="CO124" s="310">
        <f t="shared" si="239"/>
        <v>0</v>
      </c>
      <c r="CP124" s="310">
        <f t="shared" si="239"/>
        <v>0</v>
      </c>
      <c r="CQ124" s="310">
        <f t="shared" si="233"/>
        <v>0</v>
      </c>
      <c r="CR124" s="310">
        <f t="shared" si="233"/>
        <v>0</v>
      </c>
      <c r="CS124" s="310">
        <f t="shared" si="233"/>
        <v>0</v>
      </c>
      <c r="CT124" s="310">
        <f t="shared" si="233"/>
        <v>0</v>
      </c>
      <c r="CU124" s="310">
        <f t="shared" si="233"/>
        <v>0</v>
      </c>
      <c r="CV124" s="310">
        <f t="shared" si="233"/>
        <v>0</v>
      </c>
      <c r="CW124" s="310">
        <f t="shared" si="233"/>
        <v>0</v>
      </c>
      <c r="CX124" s="310">
        <f t="shared" si="233"/>
        <v>0</v>
      </c>
      <c r="CY124" s="310">
        <f t="shared" si="233"/>
        <v>0</v>
      </c>
      <c r="CZ124" s="310">
        <f t="shared" si="233"/>
        <v>0</v>
      </c>
      <c r="DA124" s="310">
        <f t="shared" si="233"/>
        <v>0</v>
      </c>
      <c r="DB124" s="310">
        <f t="shared" si="233"/>
        <v>0</v>
      </c>
      <c r="DC124" s="310">
        <f t="shared" si="233"/>
        <v>0</v>
      </c>
      <c r="DD124" s="310">
        <f t="shared" si="233"/>
        <v>0</v>
      </c>
      <c r="DE124" s="310">
        <f t="shared" si="233"/>
        <v>0</v>
      </c>
      <c r="DF124" s="310">
        <f t="shared" si="233"/>
        <v>0</v>
      </c>
      <c r="DG124" s="310">
        <f t="shared" si="233"/>
        <v>0</v>
      </c>
      <c r="DH124" s="310">
        <f t="shared" si="233"/>
        <v>0</v>
      </c>
      <c r="DI124" s="310">
        <f t="shared" si="233"/>
        <v>0</v>
      </c>
      <c r="DJ124" s="310">
        <f t="shared" si="233"/>
        <v>0</v>
      </c>
      <c r="DK124" s="310">
        <f t="shared" si="233"/>
        <v>0</v>
      </c>
      <c r="DL124" s="310">
        <f t="shared" si="233"/>
        <v>0</v>
      </c>
      <c r="DM124" s="310">
        <f t="shared" si="233"/>
        <v>0</v>
      </c>
      <c r="DN124" s="310">
        <f t="shared" si="233"/>
        <v>0</v>
      </c>
      <c r="DO124" s="310">
        <f t="shared" si="233"/>
        <v>0</v>
      </c>
      <c r="DP124" s="310">
        <f t="shared" si="233"/>
        <v>0</v>
      </c>
      <c r="DQ124" s="310">
        <f t="shared" si="233"/>
        <v>0</v>
      </c>
      <c r="DR124" s="310">
        <f t="shared" si="233"/>
        <v>0</v>
      </c>
      <c r="DS124" s="310">
        <f t="shared" si="233"/>
        <v>0</v>
      </c>
      <c r="DT124" s="310">
        <f t="shared" si="233"/>
        <v>0</v>
      </c>
      <c r="DU124" s="310">
        <f t="shared" si="233"/>
        <v>0</v>
      </c>
      <c r="DV124" s="310">
        <f t="shared" si="233"/>
        <v>0</v>
      </c>
      <c r="DW124" s="310">
        <f t="shared" si="233"/>
        <v>0</v>
      </c>
      <c r="DX124" s="310">
        <f t="shared" si="233"/>
        <v>0</v>
      </c>
      <c r="DY124" s="310">
        <f t="shared" si="233"/>
        <v>0</v>
      </c>
      <c r="DZ124" s="310">
        <f t="shared" si="233"/>
        <v>0</v>
      </c>
      <c r="EA124" s="310">
        <f t="shared" si="233"/>
        <v>0</v>
      </c>
      <c r="EB124" s="310">
        <f t="shared" si="233"/>
        <v>0</v>
      </c>
      <c r="EC124" s="310">
        <f t="shared" si="233"/>
        <v>0</v>
      </c>
      <c r="ED124" s="310">
        <f t="shared" si="233"/>
        <v>0</v>
      </c>
      <c r="EE124" s="310">
        <f t="shared" si="233"/>
        <v>0</v>
      </c>
      <c r="EF124" s="310">
        <f t="shared" si="233"/>
        <v>0</v>
      </c>
      <c r="EG124" s="310">
        <f t="shared" si="233"/>
        <v>0</v>
      </c>
      <c r="EH124" s="310">
        <f t="shared" si="233"/>
        <v>0</v>
      </c>
      <c r="EI124" s="310">
        <f t="shared" si="233"/>
        <v>0</v>
      </c>
      <c r="EJ124" s="310">
        <f t="shared" si="233"/>
        <v>0</v>
      </c>
      <c r="EK124" s="310">
        <f t="shared" si="233"/>
        <v>0</v>
      </c>
      <c r="EL124" s="310">
        <f t="shared" si="233"/>
        <v>0</v>
      </c>
      <c r="EM124" s="310">
        <f t="shared" si="233"/>
        <v>0</v>
      </c>
      <c r="EN124" s="310">
        <f t="shared" si="233"/>
        <v>0</v>
      </c>
      <c r="EO124" s="310">
        <f t="shared" si="233"/>
        <v>0</v>
      </c>
      <c r="EP124" s="310">
        <f t="shared" si="233"/>
        <v>0</v>
      </c>
      <c r="EQ124" s="310">
        <f t="shared" si="233"/>
        <v>0</v>
      </c>
      <c r="ER124" s="310">
        <f t="shared" si="233"/>
        <v>0</v>
      </c>
      <c r="ES124" s="310">
        <f t="shared" si="233"/>
        <v>0</v>
      </c>
      <c r="ET124" s="310">
        <f t="shared" si="233"/>
        <v>0</v>
      </c>
      <c r="EU124" s="310">
        <f t="shared" si="233"/>
        <v>0</v>
      </c>
      <c r="EV124" s="310">
        <f t="shared" si="233"/>
        <v>0</v>
      </c>
      <c r="EW124" s="310">
        <f t="shared" si="233"/>
        <v>0</v>
      </c>
      <c r="EX124" s="310">
        <f t="shared" si="233"/>
        <v>0</v>
      </c>
      <c r="EY124" s="310">
        <f t="shared" si="233"/>
        <v>0</v>
      </c>
      <c r="EZ124" s="310">
        <f t="shared" si="233"/>
        <v>0</v>
      </c>
      <c r="FA124" s="310">
        <f t="shared" si="233"/>
        <v>0</v>
      </c>
      <c r="FB124" s="310">
        <f t="shared" si="233"/>
        <v>0</v>
      </c>
      <c r="FC124" s="310">
        <f t="shared" si="234"/>
        <v>0</v>
      </c>
      <c r="FD124" s="310">
        <f t="shared" si="234"/>
        <v>0</v>
      </c>
      <c r="FE124" s="310">
        <f t="shared" si="234"/>
        <v>0</v>
      </c>
      <c r="FF124" s="310">
        <f t="shared" si="234"/>
        <v>0</v>
      </c>
      <c r="FG124" s="310">
        <f t="shared" si="234"/>
        <v>0</v>
      </c>
      <c r="FH124" s="310">
        <f t="shared" si="234"/>
        <v>0</v>
      </c>
      <c r="FI124" s="310">
        <f t="shared" si="234"/>
        <v>0</v>
      </c>
      <c r="FJ124" s="310">
        <f t="shared" si="234"/>
        <v>0</v>
      </c>
      <c r="FK124" s="310">
        <f t="shared" si="234"/>
        <v>0</v>
      </c>
      <c r="FL124" s="310">
        <f t="shared" si="234"/>
        <v>0</v>
      </c>
      <c r="FM124" s="310">
        <f t="shared" si="234"/>
        <v>0</v>
      </c>
      <c r="FN124" s="310">
        <f t="shared" si="234"/>
        <v>0</v>
      </c>
      <c r="FO124" s="310">
        <f t="shared" si="234"/>
        <v>0</v>
      </c>
      <c r="FP124" s="310">
        <f t="shared" si="234"/>
        <v>0</v>
      </c>
      <c r="FQ124" s="310">
        <f t="shared" si="234"/>
        <v>0</v>
      </c>
      <c r="FR124" s="310">
        <f t="shared" si="234"/>
        <v>0</v>
      </c>
      <c r="FS124" s="310">
        <f t="shared" si="234"/>
        <v>0</v>
      </c>
      <c r="FT124" s="310">
        <f t="shared" si="234"/>
        <v>0</v>
      </c>
      <c r="FU124" s="310">
        <f t="shared" si="234"/>
        <v>0</v>
      </c>
      <c r="FV124" s="310">
        <f t="shared" si="234"/>
        <v>0</v>
      </c>
      <c r="FW124" s="310">
        <f t="shared" si="234"/>
        <v>0</v>
      </c>
      <c r="FX124" s="310">
        <f t="shared" si="234"/>
        <v>0</v>
      </c>
      <c r="FY124" s="310">
        <f t="shared" si="234"/>
        <v>0</v>
      </c>
      <c r="FZ124" s="310">
        <f t="shared" si="234"/>
        <v>0</v>
      </c>
      <c r="GA124" s="310">
        <f t="shared" si="234"/>
        <v>0</v>
      </c>
      <c r="GB124" s="310">
        <f t="shared" si="234"/>
        <v>0</v>
      </c>
      <c r="GC124" s="310">
        <f t="shared" si="234"/>
        <v>0</v>
      </c>
      <c r="GD124" s="310">
        <f t="shared" si="234"/>
        <v>0</v>
      </c>
      <c r="GE124" s="310">
        <f t="shared" si="234"/>
        <v>0</v>
      </c>
      <c r="GF124" s="310">
        <f t="shared" si="234"/>
        <v>0</v>
      </c>
      <c r="GG124" s="310">
        <f t="shared" si="234"/>
        <v>0</v>
      </c>
      <c r="GH124" s="310">
        <f t="shared" si="234"/>
        <v>0</v>
      </c>
      <c r="GI124" s="310">
        <f t="shared" si="234"/>
        <v>0</v>
      </c>
      <c r="GJ124" s="310">
        <f t="shared" si="234"/>
        <v>0</v>
      </c>
      <c r="GK124" s="310">
        <f t="shared" si="234"/>
        <v>0</v>
      </c>
      <c r="GL124" s="310">
        <f t="shared" si="234"/>
        <v>0</v>
      </c>
      <c r="GM124" s="310">
        <f t="shared" si="234"/>
        <v>0</v>
      </c>
      <c r="GN124" s="310">
        <f t="shared" si="234"/>
        <v>0</v>
      </c>
      <c r="GO124" s="310">
        <f t="shared" si="234"/>
        <v>0</v>
      </c>
      <c r="GP124" s="310">
        <f t="shared" si="234"/>
        <v>0</v>
      </c>
      <c r="GQ124" s="310">
        <f t="shared" si="234"/>
        <v>0</v>
      </c>
      <c r="GR124" s="310">
        <f t="shared" si="234"/>
        <v>0</v>
      </c>
      <c r="GS124" s="310">
        <f t="shared" si="234"/>
        <v>0</v>
      </c>
      <c r="GT124" s="310">
        <f t="shared" si="234"/>
        <v>0</v>
      </c>
      <c r="GU124" s="310">
        <f t="shared" si="234"/>
        <v>0</v>
      </c>
      <c r="GV124" s="310">
        <f t="shared" si="234"/>
        <v>0</v>
      </c>
      <c r="GW124" s="310">
        <f t="shared" si="234"/>
        <v>0</v>
      </c>
      <c r="GX124" s="310">
        <f t="shared" si="234"/>
        <v>0</v>
      </c>
      <c r="GY124" s="310">
        <f t="shared" si="234"/>
        <v>0</v>
      </c>
      <c r="GZ124" s="310">
        <f t="shared" si="234"/>
        <v>0</v>
      </c>
      <c r="HA124" s="310">
        <f t="shared" si="234"/>
        <v>0</v>
      </c>
    </row>
    <row r="125" spans="3:209" x14ac:dyDescent="0.2">
      <c r="C125" s="262">
        <f t="shared" si="238"/>
        <v>4</v>
      </c>
      <c r="D125" s="21"/>
      <c r="F125" s="307">
        <f t="shared" si="235"/>
        <v>0</v>
      </c>
      <c r="G125" s="307" t="e">
        <f t="shared" si="236"/>
        <v>#DIV/0!</v>
      </c>
      <c r="H125" s="291" t="str">
        <f t="shared" si="235"/>
        <v/>
      </c>
      <c r="I125" s="294">
        <f t="shared" si="235"/>
        <v>0</v>
      </c>
      <c r="J125" s="294"/>
      <c r="K125" s="294" t="str">
        <f t="shared" si="235"/>
        <v/>
      </c>
      <c r="L125" s="279">
        <f t="shared" si="230"/>
        <v>0</v>
      </c>
      <c r="N125" s="240">
        <f>IF(N113=0,-N62,MIN(0,FV($H125/12,SUM($N113:N113),$L125,$F125)))</f>
        <v>0</v>
      </c>
      <c r="O125" s="240">
        <f>IF(O113=0,-O62,MIN(0,FV($H125/12,SUM($N113:O113),$L125,$F125)))</f>
        <v>0</v>
      </c>
      <c r="P125" s="240">
        <f>IF(P113=0,-P62,MIN(0,FV($H125/12,SUM($N113:P113),$L125,$F125)))</f>
        <v>0</v>
      </c>
      <c r="Q125" s="240">
        <f>IF(Q113=0,-Q62,MIN(0,FV($H125/12,SUM($N113:Q113),$L125,$F125)))</f>
        <v>0</v>
      </c>
      <c r="R125" s="240">
        <f>IF(R113=0,-R62,MIN(0,FV($H125/12,SUM($N113:R113),$L125,$F125)))</f>
        <v>0</v>
      </c>
      <c r="S125" s="240">
        <f>IF(S113=0,-S62,MIN(0,FV($H125/12,SUM($N113:S113),$L125,$F125)))</f>
        <v>0</v>
      </c>
      <c r="T125" s="240">
        <f>IF(T113=0,-T62,MIN(0,FV($H125/12,SUM($N113:T113),$L125,$F125)))</f>
        <v>0</v>
      </c>
      <c r="U125" s="240">
        <f>IF(U113=0,-U62,MIN(0,FV($H125/12,SUM($N113:U113),$L125,$F125)))</f>
        <v>0</v>
      </c>
      <c r="V125" s="240">
        <f>IF(V113=0,-V62,MIN(0,FV($H125/12,SUM($N113:V113),$L125,$F125)))</f>
        <v>0</v>
      </c>
      <c r="W125" s="240">
        <f>IF(W113=0,-W62,MIN(0,FV($H125/12,SUM($N113:W113),$L125,$F125)))</f>
        <v>0</v>
      </c>
      <c r="X125" s="240">
        <f>IF(X113=0,-X62,MIN(0,FV($H125/12,SUM($N113:X113),$L125,$F125)))</f>
        <v>0</v>
      </c>
      <c r="Y125" s="240">
        <f>IF(Y113=0,-Y62,MIN(0,FV($H125/12,SUM($N113:Y113),$L125,$F125)))</f>
        <v>0</v>
      </c>
      <c r="Z125" s="240">
        <f>IF(Z113=0,-Z62,MIN(0,FV($H125/12,SUM($N113:Z113),$L125,$F125)))</f>
        <v>0</v>
      </c>
      <c r="AA125" s="240">
        <f>IF(AA113=0,-AA62,MIN(0,FV($H125/12,SUM($N113:AA113),$L125,$F125)))</f>
        <v>0</v>
      </c>
      <c r="AB125" s="240">
        <f>IF(AB113=0,-AB62,MIN(0,FV($H125/12,SUM($N113:AB113),$L125,$F125)))</f>
        <v>0</v>
      </c>
      <c r="AD125" s="310">
        <f t="shared" si="231"/>
        <v>0</v>
      </c>
      <c r="AE125" s="310">
        <f t="shared" si="239"/>
        <v>0</v>
      </c>
      <c r="AF125" s="310">
        <f t="shared" si="239"/>
        <v>0</v>
      </c>
      <c r="AG125" s="310">
        <f t="shared" si="239"/>
        <v>0</v>
      </c>
      <c r="AH125" s="310">
        <f t="shared" si="239"/>
        <v>0</v>
      </c>
      <c r="AI125" s="310">
        <f t="shared" si="239"/>
        <v>0</v>
      </c>
      <c r="AJ125" s="310">
        <f t="shared" si="239"/>
        <v>0</v>
      </c>
      <c r="AK125" s="310">
        <f t="shared" si="239"/>
        <v>0</v>
      </c>
      <c r="AL125" s="310">
        <f t="shared" si="239"/>
        <v>0</v>
      </c>
      <c r="AM125" s="310">
        <f t="shared" si="239"/>
        <v>0</v>
      </c>
      <c r="AN125" s="310">
        <f t="shared" si="239"/>
        <v>0</v>
      </c>
      <c r="AO125" s="310">
        <f t="shared" si="239"/>
        <v>0</v>
      </c>
      <c r="AP125" s="310">
        <f t="shared" si="239"/>
        <v>0</v>
      </c>
      <c r="AQ125" s="310">
        <f t="shared" si="239"/>
        <v>0</v>
      </c>
      <c r="AR125" s="310">
        <f t="shared" si="239"/>
        <v>0</v>
      </c>
      <c r="AS125" s="310">
        <f t="shared" si="239"/>
        <v>0</v>
      </c>
      <c r="AT125" s="310">
        <f t="shared" si="239"/>
        <v>0</v>
      </c>
      <c r="AU125" s="310">
        <f t="shared" si="239"/>
        <v>0</v>
      </c>
      <c r="AV125" s="310">
        <f t="shared" si="239"/>
        <v>0</v>
      </c>
      <c r="AW125" s="310">
        <f t="shared" si="239"/>
        <v>0</v>
      </c>
      <c r="AX125" s="310">
        <f t="shared" si="239"/>
        <v>0</v>
      </c>
      <c r="AY125" s="310">
        <f t="shared" si="239"/>
        <v>0</v>
      </c>
      <c r="AZ125" s="310">
        <f t="shared" si="239"/>
        <v>0</v>
      </c>
      <c r="BA125" s="310">
        <f t="shared" si="239"/>
        <v>0</v>
      </c>
      <c r="BB125" s="310">
        <f t="shared" si="239"/>
        <v>0</v>
      </c>
      <c r="BC125" s="310">
        <f t="shared" si="239"/>
        <v>0</v>
      </c>
      <c r="BD125" s="310">
        <f t="shared" si="239"/>
        <v>0</v>
      </c>
      <c r="BE125" s="310">
        <f t="shared" si="239"/>
        <v>0</v>
      </c>
      <c r="BF125" s="310">
        <f t="shared" si="239"/>
        <v>0</v>
      </c>
      <c r="BG125" s="310">
        <f t="shared" si="239"/>
        <v>0</v>
      </c>
      <c r="BH125" s="310">
        <f t="shared" si="239"/>
        <v>0</v>
      </c>
      <c r="BI125" s="310">
        <f t="shared" si="239"/>
        <v>0</v>
      </c>
      <c r="BJ125" s="310">
        <f t="shared" si="239"/>
        <v>0</v>
      </c>
      <c r="BK125" s="310">
        <f t="shared" si="239"/>
        <v>0</v>
      </c>
      <c r="BL125" s="310">
        <f t="shared" si="239"/>
        <v>0</v>
      </c>
      <c r="BM125" s="310">
        <f t="shared" si="239"/>
        <v>0</v>
      </c>
      <c r="BN125" s="310">
        <f t="shared" si="239"/>
        <v>0</v>
      </c>
      <c r="BO125" s="310">
        <f t="shared" si="239"/>
        <v>0</v>
      </c>
      <c r="BP125" s="310">
        <f t="shared" si="239"/>
        <v>0</v>
      </c>
      <c r="BQ125" s="310">
        <f t="shared" si="239"/>
        <v>0</v>
      </c>
      <c r="BR125" s="310">
        <f t="shared" si="239"/>
        <v>0</v>
      </c>
      <c r="BS125" s="310">
        <f t="shared" si="239"/>
        <v>0</v>
      </c>
      <c r="BT125" s="310">
        <f t="shared" si="239"/>
        <v>0</v>
      </c>
      <c r="BU125" s="310">
        <f t="shared" si="239"/>
        <v>0</v>
      </c>
      <c r="BV125" s="310">
        <f t="shared" si="239"/>
        <v>0</v>
      </c>
      <c r="BW125" s="310">
        <f t="shared" si="239"/>
        <v>0</v>
      </c>
      <c r="BX125" s="310">
        <f t="shared" si="239"/>
        <v>0</v>
      </c>
      <c r="BY125" s="310">
        <f t="shared" si="239"/>
        <v>0</v>
      </c>
      <c r="BZ125" s="310">
        <f t="shared" si="239"/>
        <v>0</v>
      </c>
      <c r="CA125" s="310">
        <f t="shared" si="239"/>
        <v>0</v>
      </c>
      <c r="CB125" s="310">
        <f t="shared" si="239"/>
        <v>0</v>
      </c>
      <c r="CC125" s="310">
        <f t="shared" si="239"/>
        <v>0</v>
      </c>
      <c r="CD125" s="310">
        <f t="shared" si="239"/>
        <v>0</v>
      </c>
      <c r="CE125" s="310">
        <f t="shared" si="239"/>
        <v>0</v>
      </c>
      <c r="CF125" s="310">
        <f t="shared" si="239"/>
        <v>0</v>
      </c>
      <c r="CG125" s="310">
        <f t="shared" si="239"/>
        <v>0</v>
      </c>
      <c r="CH125" s="310">
        <f t="shared" si="239"/>
        <v>0</v>
      </c>
      <c r="CI125" s="310">
        <f t="shared" si="239"/>
        <v>0</v>
      </c>
      <c r="CJ125" s="310">
        <f t="shared" si="239"/>
        <v>0</v>
      </c>
      <c r="CK125" s="310">
        <f t="shared" si="239"/>
        <v>0</v>
      </c>
      <c r="CL125" s="310">
        <f t="shared" si="239"/>
        <v>0</v>
      </c>
      <c r="CM125" s="310">
        <f t="shared" si="239"/>
        <v>0</v>
      </c>
      <c r="CN125" s="310">
        <f t="shared" si="239"/>
        <v>0</v>
      </c>
      <c r="CO125" s="310">
        <f t="shared" si="239"/>
        <v>0</v>
      </c>
      <c r="CP125" s="310">
        <f t="shared" si="239"/>
        <v>0</v>
      </c>
      <c r="CQ125" s="310">
        <f t="shared" si="233"/>
        <v>0</v>
      </c>
      <c r="CR125" s="310">
        <f t="shared" si="233"/>
        <v>0</v>
      </c>
      <c r="CS125" s="310">
        <f t="shared" si="233"/>
        <v>0</v>
      </c>
      <c r="CT125" s="310">
        <f t="shared" si="233"/>
        <v>0</v>
      </c>
      <c r="CU125" s="310">
        <f t="shared" si="233"/>
        <v>0</v>
      </c>
      <c r="CV125" s="310">
        <f t="shared" si="233"/>
        <v>0</v>
      </c>
      <c r="CW125" s="310">
        <f t="shared" si="233"/>
        <v>0</v>
      </c>
      <c r="CX125" s="310">
        <f t="shared" si="233"/>
        <v>0</v>
      </c>
      <c r="CY125" s="310">
        <f t="shared" si="233"/>
        <v>0</v>
      </c>
      <c r="CZ125" s="310">
        <f t="shared" si="233"/>
        <v>0</v>
      </c>
      <c r="DA125" s="310">
        <f t="shared" si="233"/>
        <v>0</v>
      </c>
      <c r="DB125" s="310">
        <f t="shared" si="233"/>
        <v>0</v>
      </c>
      <c r="DC125" s="310">
        <f t="shared" si="233"/>
        <v>0</v>
      </c>
      <c r="DD125" s="310">
        <f t="shared" si="233"/>
        <v>0</v>
      </c>
      <c r="DE125" s="310">
        <f t="shared" si="233"/>
        <v>0</v>
      </c>
      <c r="DF125" s="310">
        <f t="shared" si="233"/>
        <v>0</v>
      </c>
      <c r="DG125" s="310">
        <f t="shared" si="233"/>
        <v>0</v>
      </c>
      <c r="DH125" s="310">
        <f t="shared" si="233"/>
        <v>0</v>
      </c>
      <c r="DI125" s="310">
        <f t="shared" si="233"/>
        <v>0</v>
      </c>
      <c r="DJ125" s="310">
        <f t="shared" si="233"/>
        <v>0</v>
      </c>
      <c r="DK125" s="310">
        <f t="shared" si="233"/>
        <v>0</v>
      </c>
      <c r="DL125" s="310">
        <f t="shared" si="233"/>
        <v>0</v>
      </c>
      <c r="DM125" s="310">
        <f t="shared" si="233"/>
        <v>0</v>
      </c>
      <c r="DN125" s="310">
        <f t="shared" si="233"/>
        <v>0</v>
      </c>
      <c r="DO125" s="310">
        <f t="shared" si="233"/>
        <v>0</v>
      </c>
      <c r="DP125" s="310">
        <f t="shared" si="233"/>
        <v>0</v>
      </c>
      <c r="DQ125" s="310">
        <f t="shared" si="233"/>
        <v>0</v>
      </c>
      <c r="DR125" s="310">
        <f t="shared" si="233"/>
        <v>0</v>
      </c>
      <c r="DS125" s="310">
        <f t="shared" si="233"/>
        <v>0</v>
      </c>
      <c r="DT125" s="310">
        <f t="shared" si="233"/>
        <v>0</v>
      </c>
      <c r="DU125" s="310">
        <f t="shared" si="233"/>
        <v>0</v>
      </c>
      <c r="DV125" s="310">
        <f t="shared" si="233"/>
        <v>0</v>
      </c>
      <c r="DW125" s="310">
        <f t="shared" si="233"/>
        <v>0</v>
      </c>
      <c r="DX125" s="310">
        <f t="shared" si="233"/>
        <v>0</v>
      </c>
      <c r="DY125" s="310">
        <f t="shared" si="233"/>
        <v>0</v>
      </c>
      <c r="DZ125" s="310">
        <f t="shared" si="233"/>
        <v>0</v>
      </c>
      <c r="EA125" s="310">
        <f t="shared" si="233"/>
        <v>0</v>
      </c>
      <c r="EB125" s="310">
        <f t="shared" si="233"/>
        <v>0</v>
      </c>
      <c r="EC125" s="310">
        <f t="shared" si="233"/>
        <v>0</v>
      </c>
      <c r="ED125" s="310">
        <f t="shared" si="233"/>
        <v>0</v>
      </c>
      <c r="EE125" s="310">
        <f t="shared" si="233"/>
        <v>0</v>
      </c>
      <c r="EF125" s="310">
        <f t="shared" si="233"/>
        <v>0</v>
      </c>
      <c r="EG125" s="310">
        <f t="shared" si="233"/>
        <v>0</v>
      </c>
      <c r="EH125" s="310">
        <f t="shared" si="233"/>
        <v>0</v>
      </c>
      <c r="EI125" s="310">
        <f t="shared" si="233"/>
        <v>0</v>
      </c>
      <c r="EJ125" s="310">
        <f t="shared" si="233"/>
        <v>0</v>
      </c>
      <c r="EK125" s="310">
        <f t="shared" si="233"/>
        <v>0</v>
      </c>
      <c r="EL125" s="310">
        <f t="shared" si="233"/>
        <v>0</v>
      </c>
      <c r="EM125" s="310">
        <f t="shared" si="233"/>
        <v>0</v>
      </c>
      <c r="EN125" s="310">
        <f t="shared" si="233"/>
        <v>0</v>
      </c>
      <c r="EO125" s="310">
        <f t="shared" si="233"/>
        <v>0</v>
      </c>
      <c r="EP125" s="310">
        <f t="shared" si="233"/>
        <v>0</v>
      </c>
      <c r="EQ125" s="310">
        <f t="shared" si="233"/>
        <v>0</v>
      </c>
      <c r="ER125" s="310">
        <f t="shared" si="233"/>
        <v>0</v>
      </c>
      <c r="ES125" s="310">
        <f t="shared" si="233"/>
        <v>0</v>
      </c>
      <c r="ET125" s="310">
        <f t="shared" si="233"/>
        <v>0</v>
      </c>
      <c r="EU125" s="310">
        <f t="shared" si="233"/>
        <v>0</v>
      </c>
      <c r="EV125" s="310">
        <f t="shared" si="233"/>
        <v>0</v>
      </c>
      <c r="EW125" s="310">
        <f t="shared" si="233"/>
        <v>0</v>
      </c>
      <c r="EX125" s="310">
        <f t="shared" si="233"/>
        <v>0</v>
      </c>
      <c r="EY125" s="310">
        <f t="shared" si="233"/>
        <v>0</v>
      </c>
      <c r="EZ125" s="310">
        <f t="shared" si="233"/>
        <v>0</v>
      </c>
      <c r="FA125" s="310">
        <f t="shared" si="233"/>
        <v>0</v>
      </c>
      <c r="FB125" s="310">
        <f t="shared" ref="FB125:HA129" si="240">IFERROR(IF(AND(FA86=($I86*12),FB86=($I86*12)),0,IF(FB74&gt;0,-FB62,MIN(0,FV($H125/12,FB86,FB98,FB62)))),0)</f>
        <v>0</v>
      </c>
      <c r="FC125" s="310">
        <f t="shared" si="240"/>
        <v>0</v>
      </c>
      <c r="FD125" s="310">
        <f t="shared" si="240"/>
        <v>0</v>
      </c>
      <c r="FE125" s="310">
        <f t="shared" si="240"/>
        <v>0</v>
      </c>
      <c r="FF125" s="310">
        <f t="shared" si="240"/>
        <v>0</v>
      </c>
      <c r="FG125" s="310">
        <f t="shared" si="240"/>
        <v>0</v>
      </c>
      <c r="FH125" s="310">
        <f t="shared" si="240"/>
        <v>0</v>
      </c>
      <c r="FI125" s="310">
        <f t="shared" si="240"/>
        <v>0</v>
      </c>
      <c r="FJ125" s="310">
        <f t="shared" si="240"/>
        <v>0</v>
      </c>
      <c r="FK125" s="310">
        <f t="shared" si="240"/>
        <v>0</v>
      </c>
      <c r="FL125" s="310">
        <f t="shared" si="240"/>
        <v>0</v>
      </c>
      <c r="FM125" s="310">
        <f t="shared" si="240"/>
        <v>0</v>
      </c>
      <c r="FN125" s="310">
        <f t="shared" si="240"/>
        <v>0</v>
      </c>
      <c r="FO125" s="310">
        <f t="shared" si="240"/>
        <v>0</v>
      </c>
      <c r="FP125" s="310">
        <f t="shared" si="240"/>
        <v>0</v>
      </c>
      <c r="FQ125" s="310">
        <f t="shared" si="240"/>
        <v>0</v>
      </c>
      <c r="FR125" s="310">
        <f t="shared" si="240"/>
        <v>0</v>
      </c>
      <c r="FS125" s="310">
        <f t="shared" si="240"/>
        <v>0</v>
      </c>
      <c r="FT125" s="310">
        <f t="shared" si="240"/>
        <v>0</v>
      </c>
      <c r="FU125" s="310">
        <f t="shared" si="240"/>
        <v>0</v>
      </c>
      <c r="FV125" s="310">
        <f t="shared" si="240"/>
        <v>0</v>
      </c>
      <c r="FW125" s="310">
        <f t="shared" si="240"/>
        <v>0</v>
      </c>
      <c r="FX125" s="310">
        <f t="shared" si="240"/>
        <v>0</v>
      </c>
      <c r="FY125" s="310">
        <f t="shared" si="240"/>
        <v>0</v>
      </c>
      <c r="FZ125" s="310">
        <f t="shared" si="240"/>
        <v>0</v>
      </c>
      <c r="GA125" s="310">
        <f t="shared" si="240"/>
        <v>0</v>
      </c>
      <c r="GB125" s="310">
        <f t="shared" si="240"/>
        <v>0</v>
      </c>
      <c r="GC125" s="310">
        <f t="shared" si="240"/>
        <v>0</v>
      </c>
      <c r="GD125" s="310">
        <f t="shared" si="240"/>
        <v>0</v>
      </c>
      <c r="GE125" s="310">
        <f t="shared" si="240"/>
        <v>0</v>
      </c>
      <c r="GF125" s="310">
        <f t="shared" si="240"/>
        <v>0</v>
      </c>
      <c r="GG125" s="310">
        <f t="shared" si="240"/>
        <v>0</v>
      </c>
      <c r="GH125" s="310">
        <f t="shared" si="240"/>
        <v>0</v>
      </c>
      <c r="GI125" s="310">
        <f t="shared" si="240"/>
        <v>0</v>
      </c>
      <c r="GJ125" s="310">
        <f t="shared" si="240"/>
        <v>0</v>
      </c>
      <c r="GK125" s="310">
        <f t="shared" si="240"/>
        <v>0</v>
      </c>
      <c r="GL125" s="310">
        <f t="shared" si="240"/>
        <v>0</v>
      </c>
      <c r="GM125" s="310">
        <f t="shared" si="240"/>
        <v>0</v>
      </c>
      <c r="GN125" s="310">
        <f t="shared" si="240"/>
        <v>0</v>
      </c>
      <c r="GO125" s="310">
        <f t="shared" si="240"/>
        <v>0</v>
      </c>
      <c r="GP125" s="310">
        <f t="shared" si="240"/>
        <v>0</v>
      </c>
      <c r="GQ125" s="310">
        <f t="shared" si="240"/>
        <v>0</v>
      </c>
      <c r="GR125" s="310">
        <f t="shared" si="240"/>
        <v>0</v>
      </c>
      <c r="GS125" s="310">
        <f t="shared" si="240"/>
        <v>0</v>
      </c>
      <c r="GT125" s="310">
        <f t="shared" si="240"/>
        <v>0</v>
      </c>
      <c r="GU125" s="310">
        <f t="shared" si="240"/>
        <v>0</v>
      </c>
      <c r="GV125" s="310">
        <f t="shared" si="240"/>
        <v>0</v>
      </c>
      <c r="GW125" s="310">
        <f t="shared" si="240"/>
        <v>0</v>
      </c>
      <c r="GX125" s="310">
        <f t="shared" si="240"/>
        <v>0</v>
      </c>
      <c r="GY125" s="310">
        <f t="shared" si="240"/>
        <v>0</v>
      </c>
      <c r="GZ125" s="310">
        <f t="shared" si="240"/>
        <v>0</v>
      </c>
      <c r="HA125" s="310">
        <f t="shared" si="240"/>
        <v>0</v>
      </c>
    </row>
    <row r="126" spans="3:209" x14ac:dyDescent="0.2">
      <c r="C126" s="262">
        <f t="shared" si="238"/>
        <v>5</v>
      </c>
      <c r="D126" s="21"/>
      <c r="F126" s="307">
        <f t="shared" si="235"/>
        <v>0</v>
      </c>
      <c r="G126" s="307" t="e">
        <f t="shared" si="236"/>
        <v>#DIV/0!</v>
      </c>
      <c r="H126" s="291" t="str">
        <f t="shared" si="235"/>
        <v/>
      </c>
      <c r="I126" s="294">
        <f t="shared" si="235"/>
        <v>0</v>
      </c>
      <c r="J126" s="294"/>
      <c r="K126" s="294" t="str">
        <f t="shared" si="235"/>
        <v/>
      </c>
      <c r="L126" s="279">
        <f t="shared" si="230"/>
        <v>0</v>
      </c>
      <c r="N126" s="240">
        <f>IF(N114=0,-N63,MIN(0,FV($H126/12,SUM($N114:N114),$L126,$F126)))</f>
        <v>0</v>
      </c>
      <c r="O126" s="240">
        <f>IF(O114=0,-O63,MIN(0,FV($H126/12,SUM($N114:O114),$L126,$F126)))</f>
        <v>0</v>
      </c>
      <c r="P126" s="240">
        <f>IF(P114=0,-P63,MIN(0,FV($H126/12,SUM($N114:P114),$L126,$F126)))</f>
        <v>0</v>
      </c>
      <c r="Q126" s="240">
        <f>IF(Q114=0,-Q63,MIN(0,FV($H126/12,SUM($N114:Q114),$L126,$F126)))</f>
        <v>0</v>
      </c>
      <c r="R126" s="240">
        <f>IF(R114=0,-R63,MIN(0,FV($H126/12,SUM($N114:R114),$L126,$F126)))</f>
        <v>0</v>
      </c>
      <c r="S126" s="240">
        <f>IF(S114=0,-S63,MIN(0,FV($H126/12,SUM($N114:S114),$L126,$F126)))</f>
        <v>0</v>
      </c>
      <c r="T126" s="240">
        <f>IF(T114=0,-T63,MIN(0,FV($H126/12,SUM($N114:T114),$L126,$F126)))</f>
        <v>0</v>
      </c>
      <c r="U126" s="240">
        <f>IF(U114=0,-U63,MIN(0,FV($H126/12,SUM($N114:U114),$L126,$F126)))</f>
        <v>0</v>
      </c>
      <c r="V126" s="240">
        <f>IF(V114=0,-V63,MIN(0,FV($H126/12,SUM($N114:V114),$L126,$F126)))</f>
        <v>0</v>
      </c>
      <c r="W126" s="240">
        <f>IF(W114=0,-W63,MIN(0,FV($H126/12,SUM($N114:W114),$L126,$F126)))</f>
        <v>0</v>
      </c>
      <c r="X126" s="240">
        <f>IF(X114=0,-X63,MIN(0,FV($H126/12,SUM($N114:X114),$L126,$F126)))</f>
        <v>0</v>
      </c>
      <c r="Y126" s="240">
        <f>IF(Y114=0,-Y63,MIN(0,FV($H126/12,SUM($N114:Y114),$L126,$F126)))</f>
        <v>0</v>
      </c>
      <c r="Z126" s="240">
        <f>IF(Z114=0,-Z63,MIN(0,FV($H126/12,SUM($N114:Z114),$L126,$F126)))</f>
        <v>0</v>
      </c>
      <c r="AA126" s="240">
        <f>IF(AA114=0,-AA63,MIN(0,FV($H126/12,SUM($N114:AA114),$L126,$F126)))</f>
        <v>0</v>
      </c>
      <c r="AB126" s="240">
        <f>IF(AB114=0,-AB63,MIN(0,FV($H126/12,SUM($N114:AB114),$L126,$F126)))</f>
        <v>0</v>
      </c>
      <c r="AD126" s="310">
        <f t="shared" si="231"/>
        <v>0</v>
      </c>
      <c r="AE126" s="310">
        <f t="shared" si="239"/>
        <v>0</v>
      </c>
      <c r="AF126" s="310">
        <f t="shared" si="239"/>
        <v>0</v>
      </c>
      <c r="AG126" s="310">
        <f t="shared" si="239"/>
        <v>0</v>
      </c>
      <c r="AH126" s="310">
        <f t="shared" si="239"/>
        <v>0</v>
      </c>
      <c r="AI126" s="310">
        <f t="shared" si="239"/>
        <v>0</v>
      </c>
      <c r="AJ126" s="310">
        <f t="shared" si="239"/>
        <v>0</v>
      </c>
      <c r="AK126" s="310">
        <f t="shared" si="239"/>
        <v>0</v>
      </c>
      <c r="AL126" s="310">
        <f t="shared" si="239"/>
        <v>0</v>
      </c>
      <c r="AM126" s="310">
        <f t="shared" si="239"/>
        <v>0</v>
      </c>
      <c r="AN126" s="310">
        <f t="shared" si="239"/>
        <v>0</v>
      </c>
      <c r="AO126" s="310">
        <f t="shared" si="239"/>
        <v>0</v>
      </c>
      <c r="AP126" s="310">
        <f t="shared" si="239"/>
        <v>0</v>
      </c>
      <c r="AQ126" s="310">
        <f t="shared" si="239"/>
        <v>0</v>
      </c>
      <c r="AR126" s="310">
        <f t="shared" si="239"/>
        <v>0</v>
      </c>
      <c r="AS126" s="310">
        <f t="shared" si="239"/>
        <v>0</v>
      </c>
      <c r="AT126" s="310">
        <f t="shared" si="239"/>
        <v>0</v>
      </c>
      <c r="AU126" s="310">
        <f t="shared" si="239"/>
        <v>0</v>
      </c>
      <c r="AV126" s="310">
        <f t="shared" si="239"/>
        <v>0</v>
      </c>
      <c r="AW126" s="310">
        <f t="shared" si="239"/>
        <v>0</v>
      </c>
      <c r="AX126" s="310">
        <f t="shared" si="239"/>
        <v>0</v>
      </c>
      <c r="AY126" s="310">
        <f t="shared" si="239"/>
        <v>0</v>
      </c>
      <c r="AZ126" s="310">
        <f t="shared" si="239"/>
        <v>0</v>
      </c>
      <c r="BA126" s="310">
        <f t="shared" si="239"/>
        <v>0</v>
      </c>
      <c r="BB126" s="310">
        <f t="shared" si="239"/>
        <v>0</v>
      </c>
      <c r="BC126" s="310">
        <f t="shared" si="239"/>
        <v>0</v>
      </c>
      <c r="BD126" s="310">
        <f t="shared" si="239"/>
        <v>0</v>
      </c>
      <c r="BE126" s="310">
        <f t="shared" si="239"/>
        <v>0</v>
      </c>
      <c r="BF126" s="310">
        <f t="shared" si="239"/>
        <v>0</v>
      </c>
      <c r="BG126" s="310">
        <f t="shared" si="239"/>
        <v>0</v>
      </c>
      <c r="BH126" s="310">
        <f t="shared" si="239"/>
        <v>0</v>
      </c>
      <c r="BI126" s="310">
        <f t="shared" si="239"/>
        <v>0</v>
      </c>
      <c r="BJ126" s="310">
        <f t="shared" si="239"/>
        <v>0</v>
      </c>
      <c r="BK126" s="310">
        <f t="shared" si="239"/>
        <v>0</v>
      </c>
      <c r="BL126" s="310">
        <f t="shared" si="239"/>
        <v>0</v>
      </c>
      <c r="BM126" s="310">
        <f t="shared" si="239"/>
        <v>0</v>
      </c>
      <c r="BN126" s="310">
        <f t="shared" si="239"/>
        <v>0</v>
      </c>
      <c r="BO126" s="310">
        <f t="shared" si="239"/>
        <v>0</v>
      </c>
      <c r="BP126" s="310">
        <f t="shared" si="239"/>
        <v>0</v>
      </c>
      <c r="BQ126" s="310">
        <f t="shared" si="239"/>
        <v>0</v>
      </c>
      <c r="BR126" s="310">
        <f t="shared" si="239"/>
        <v>0</v>
      </c>
      <c r="BS126" s="310">
        <f t="shared" si="239"/>
        <v>0</v>
      </c>
      <c r="BT126" s="310">
        <f t="shared" si="239"/>
        <v>0</v>
      </c>
      <c r="BU126" s="310">
        <f t="shared" si="239"/>
        <v>0</v>
      </c>
      <c r="BV126" s="310">
        <f t="shared" si="239"/>
        <v>0</v>
      </c>
      <c r="BW126" s="310">
        <f t="shared" si="239"/>
        <v>0</v>
      </c>
      <c r="BX126" s="310">
        <f t="shared" si="239"/>
        <v>0</v>
      </c>
      <c r="BY126" s="310">
        <f t="shared" si="239"/>
        <v>0</v>
      </c>
      <c r="BZ126" s="310">
        <f t="shared" si="239"/>
        <v>0</v>
      </c>
      <c r="CA126" s="310">
        <f t="shared" si="239"/>
        <v>0</v>
      </c>
      <c r="CB126" s="310">
        <f t="shared" si="239"/>
        <v>0</v>
      </c>
      <c r="CC126" s="310">
        <f t="shared" si="239"/>
        <v>0</v>
      </c>
      <c r="CD126" s="310">
        <f t="shared" si="239"/>
        <v>0</v>
      </c>
      <c r="CE126" s="310">
        <f t="shared" si="239"/>
        <v>0</v>
      </c>
      <c r="CF126" s="310">
        <f t="shared" si="239"/>
        <v>0</v>
      </c>
      <c r="CG126" s="310">
        <f t="shared" si="239"/>
        <v>0</v>
      </c>
      <c r="CH126" s="310">
        <f t="shared" si="239"/>
        <v>0</v>
      </c>
      <c r="CI126" s="310">
        <f t="shared" si="239"/>
        <v>0</v>
      </c>
      <c r="CJ126" s="310">
        <f t="shared" si="239"/>
        <v>0</v>
      </c>
      <c r="CK126" s="310">
        <f t="shared" si="239"/>
        <v>0</v>
      </c>
      <c r="CL126" s="310">
        <f t="shared" si="239"/>
        <v>0</v>
      </c>
      <c r="CM126" s="310">
        <f t="shared" si="239"/>
        <v>0</v>
      </c>
      <c r="CN126" s="310">
        <f t="shared" si="239"/>
        <v>0</v>
      </c>
      <c r="CO126" s="310">
        <f t="shared" si="239"/>
        <v>0</v>
      </c>
      <c r="CP126" s="310">
        <f t="shared" si="239"/>
        <v>0</v>
      </c>
      <c r="CQ126" s="310">
        <f t="shared" ref="CQ126:DV126" si="241">IFERROR(IF(AND(CP87=($I87*12),CQ87=($I87*12)),0,IF(CQ75&gt;0,-CQ63,MIN(0,FV($H126/12,CQ87,CQ99,CQ63)))),0)</f>
        <v>0</v>
      </c>
      <c r="CR126" s="310">
        <f t="shared" si="241"/>
        <v>0</v>
      </c>
      <c r="CS126" s="310">
        <f t="shared" si="241"/>
        <v>0</v>
      </c>
      <c r="CT126" s="310">
        <f t="shared" si="241"/>
        <v>0</v>
      </c>
      <c r="CU126" s="310">
        <f t="shared" si="241"/>
        <v>0</v>
      </c>
      <c r="CV126" s="310">
        <f t="shared" si="241"/>
        <v>0</v>
      </c>
      <c r="CW126" s="310">
        <f t="shared" si="241"/>
        <v>0</v>
      </c>
      <c r="CX126" s="310">
        <f t="shared" si="241"/>
        <v>0</v>
      </c>
      <c r="CY126" s="310">
        <f t="shared" si="241"/>
        <v>0</v>
      </c>
      <c r="CZ126" s="310">
        <f t="shared" si="241"/>
        <v>0</v>
      </c>
      <c r="DA126" s="310">
        <f t="shared" si="241"/>
        <v>0</v>
      </c>
      <c r="DB126" s="310">
        <f t="shared" si="241"/>
        <v>0</v>
      </c>
      <c r="DC126" s="310">
        <f t="shared" si="241"/>
        <v>0</v>
      </c>
      <c r="DD126" s="310">
        <f t="shared" si="241"/>
        <v>0</v>
      </c>
      <c r="DE126" s="310">
        <f t="shared" si="241"/>
        <v>0</v>
      </c>
      <c r="DF126" s="310">
        <f t="shared" si="241"/>
        <v>0</v>
      </c>
      <c r="DG126" s="310">
        <f t="shared" si="241"/>
        <v>0</v>
      </c>
      <c r="DH126" s="310">
        <f t="shared" si="241"/>
        <v>0</v>
      </c>
      <c r="DI126" s="310">
        <f t="shared" si="241"/>
        <v>0</v>
      </c>
      <c r="DJ126" s="310">
        <f t="shared" si="241"/>
        <v>0</v>
      </c>
      <c r="DK126" s="310">
        <f t="shared" si="241"/>
        <v>0</v>
      </c>
      <c r="DL126" s="310">
        <f t="shared" si="241"/>
        <v>0</v>
      </c>
      <c r="DM126" s="310">
        <f t="shared" si="241"/>
        <v>0</v>
      </c>
      <c r="DN126" s="310">
        <f t="shared" si="241"/>
        <v>0</v>
      </c>
      <c r="DO126" s="310">
        <f t="shared" si="241"/>
        <v>0</v>
      </c>
      <c r="DP126" s="310">
        <f t="shared" si="241"/>
        <v>0</v>
      </c>
      <c r="DQ126" s="310">
        <f t="shared" si="241"/>
        <v>0</v>
      </c>
      <c r="DR126" s="310">
        <f t="shared" si="241"/>
        <v>0</v>
      </c>
      <c r="DS126" s="310">
        <f t="shared" si="241"/>
        <v>0</v>
      </c>
      <c r="DT126" s="310">
        <f t="shared" si="241"/>
        <v>0</v>
      </c>
      <c r="DU126" s="310">
        <f t="shared" si="241"/>
        <v>0</v>
      </c>
      <c r="DV126" s="310">
        <f t="shared" si="241"/>
        <v>0</v>
      </c>
      <c r="DW126" s="310">
        <f t="shared" ref="DW126:FB126" si="242">IFERROR(IF(AND(DV87=($I87*12),DW87=($I87*12)),0,IF(DW75&gt;0,-DW63,MIN(0,FV($H126/12,DW87,DW99,DW63)))),0)</f>
        <v>0</v>
      </c>
      <c r="DX126" s="310">
        <f t="shared" si="242"/>
        <v>0</v>
      </c>
      <c r="DY126" s="310">
        <f t="shared" si="242"/>
        <v>0</v>
      </c>
      <c r="DZ126" s="310">
        <f t="shared" si="242"/>
        <v>0</v>
      </c>
      <c r="EA126" s="310">
        <f t="shared" si="242"/>
        <v>0</v>
      </c>
      <c r="EB126" s="310">
        <f t="shared" si="242"/>
        <v>0</v>
      </c>
      <c r="EC126" s="310">
        <f t="shared" si="242"/>
        <v>0</v>
      </c>
      <c r="ED126" s="310">
        <f t="shared" si="242"/>
        <v>0</v>
      </c>
      <c r="EE126" s="310">
        <f t="shared" si="242"/>
        <v>0</v>
      </c>
      <c r="EF126" s="310">
        <f t="shared" si="242"/>
        <v>0</v>
      </c>
      <c r="EG126" s="310">
        <f t="shared" si="242"/>
        <v>0</v>
      </c>
      <c r="EH126" s="310">
        <f t="shared" si="242"/>
        <v>0</v>
      </c>
      <c r="EI126" s="310">
        <f t="shared" si="242"/>
        <v>0</v>
      </c>
      <c r="EJ126" s="310">
        <f t="shared" si="242"/>
        <v>0</v>
      </c>
      <c r="EK126" s="310">
        <f t="shared" si="242"/>
        <v>0</v>
      </c>
      <c r="EL126" s="310">
        <f t="shared" si="242"/>
        <v>0</v>
      </c>
      <c r="EM126" s="310">
        <f t="shared" si="242"/>
        <v>0</v>
      </c>
      <c r="EN126" s="310">
        <f t="shared" si="242"/>
        <v>0</v>
      </c>
      <c r="EO126" s="310">
        <f t="shared" si="242"/>
        <v>0</v>
      </c>
      <c r="EP126" s="310">
        <f t="shared" si="242"/>
        <v>0</v>
      </c>
      <c r="EQ126" s="310">
        <f t="shared" si="242"/>
        <v>0</v>
      </c>
      <c r="ER126" s="310">
        <f t="shared" si="242"/>
        <v>0</v>
      </c>
      <c r="ES126" s="310">
        <f t="shared" si="242"/>
        <v>0</v>
      </c>
      <c r="ET126" s="310">
        <f t="shared" si="242"/>
        <v>0</v>
      </c>
      <c r="EU126" s="310">
        <f t="shared" si="242"/>
        <v>0</v>
      </c>
      <c r="EV126" s="310">
        <f t="shared" si="242"/>
        <v>0</v>
      </c>
      <c r="EW126" s="310">
        <f t="shared" si="242"/>
        <v>0</v>
      </c>
      <c r="EX126" s="310">
        <f t="shared" si="242"/>
        <v>0</v>
      </c>
      <c r="EY126" s="310">
        <f t="shared" si="242"/>
        <v>0</v>
      </c>
      <c r="EZ126" s="310">
        <f t="shared" si="242"/>
        <v>0</v>
      </c>
      <c r="FA126" s="310">
        <f t="shared" si="242"/>
        <v>0</v>
      </c>
      <c r="FB126" s="310">
        <f t="shared" si="242"/>
        <v>0</v>
      </c>
      <c r="FC126" s="310">
        <f t="shared" si="240"/>
        <v>0</v>
      </c>
      <c r="FD126" s="310">
        <f t="shared" si="240"/>
        <v>0</v>
      </c>
      <c r="FE126" s="310">
        <f t="shared" si="240"/>
        <v>0</v>
      </c>
      <c r="FF126" s="310">
        <f t="shared" si="240"/>
        <v>0</v>
      </c>
      <c r="FG126" s="310">
        <f t="shared" si="240"/>
        <v>0</v>
      </c>
      <c r="FH126" s="310">
        <f t="shared" si="240"/>
        <v>0</v>
      </c>
      <c r="FI126" s="310">
        <f t="shared" si="240"/>
        <v>0</v>
      </c>
      <c r="FJ126" s="310">
        <f t="shared" si="240"/>
        <v>0</v>
      </c>
      <c r="FK126" s="310">
        <f t="shared" si="240"/>
        <v>0</v>
      </c>
      <c r="FL126" s="310">
        <f t="shared" si="240"/>
        <v>0</v>
      </c>
      <c r="FM126" s="310">
        <f t="shared" si="240"/>
        <v>0</v>
      </c>
      <c r="FN126" s="310">
        <f t="shared" si="240"/>
        <v>0</v>
      </c>
      <c r="FO126" s="310">
        <f t="shared" si="240"/>
        <v>0</v>
      </c>
      <c r="FP126" s="310">
        <f t="shared" si="240"/>
        <v>0</v>
      </c>
      <c r="FQ126" s="310">
        <f t="shared" si="240"/>
        <v>0</v>
      </c>
      <c r="FR126" s="310">
        <f t="shared" si="240"/>
        <v>0</v>
      </c>
      <c r="FS126" s="310">
        <f t="shared" si="240"/>
        <v>0</v>
      </c>
      <c r="FT126" s="310">
        <f t="shared" si="240"/>
        <v>0</v>
      </c>
      <c r="FU126" s="310">
        <f t="shared" si="240"/>
        <v>0</v>
      </c>
      <c r="FV126" s="310">
        <f t="shared" si="240"/>
        <v>0</v>
      </c>
      <c r="FW126" s="310">
        <f t="shared" si="240"/>
        <v>0</v>
      </c>
      <c r="FX126" s="310">
        <f t="shared" si="240"/>
        <v>0</v>
      </c>
      <c r="FY126" s="310">
        <f t="shared" si="240"/>
        <v>0</v>
      </c>
      <c r="FZ126" s="310">
        <f t="shared" si="240"/>
        <v>0</v>
      </c>
      <c r="GA126" s="310">
        <f t="shared" si="240"/>
        <v>0</v>
      </c>
      <c r="GB126" s="310">
        <f t="shared" si="240"/>
        <v>0</v>
      </c>
      <c r="GC126" s="310">
        <f t="shared" si="240"/>
        <v>0</v>
      </c>
      <c r="GD126" s="310">
        <f t="shared" si="240"/>
        <v>0</v>
      </c>
      <c r="GE126" s="310">
        <f t="shared" si="240"/>
        <v>0</v>
      </c>
      <c r="GF126" s="310">
        <f t="shared" si="240"/>
        <v>0</v>
      </c>
      <c r="GG126" s="310">
        <f t="shared" si="240"/>
        <v>0</v>
      </c>
      <c r="GH126" s="310">
        <f t="shared" si="240"/>
        <v>0</v>
      </c>
      <c r="GI126" s="310">
        <f t="shared" si="240"/>
        <v>0</v>
      </c>
      <c r="GJ126" s="310">
        <f t="shared" si="240"/>
        <v>0</v>
      </c>
      <c r="GK126" s="310">
        <f t="shared" si="240"/>
        <v>0</v>
      </c>
      <c r="GL126" s="310">
        <f t="shared" si="240"/>
        <v>0</v>
      </c>
      <c r="GM126" s="310">
        <f t="shared" si="240"/>
        <v>0</v>
      </c>
      <c r="GN126" s="310">
        <f t="shared" si="240"/>
        <v>0</v>
      </c>
      <c r="GO126" s="310">
        <f t="shared" si="240"/>
        <v>0</v>
      </c>
      <c r="GP126" s="310">
        <f t="shared" si="240"/>
        <v>0</v>
      </c>
      <c r="GQ126" s="310">
        <f t="shared" si="240"/>
        <v>0</v>
      </c>
      <c r="GR126" s="310">
        <f t="shared" si="240"/>
        <v>0</v>
      </c>
      <c r="GS126" s="310">
        <f t="shared" si="240"/>
        <v>0</v>
      </c>
      <c r="GT126" s="310">
        <f t="shared" si="240"/>
        <v>0</v>
      </c>
      <c r="GU126" s="310">
        <f t="shared" si="240"/>
        <v>0</v>
      </c>
      <c r="GV126" s="310">
        <f t="shared" si="240"/>
        <v>0</v>
      </c>
      <c r="GW126" s="310">
        <f t="shared" si="240"/>
        <v>0</v>
      </c>
      <c r="GX126" s="310">
        <f t="shared" si="240"/>
        <v>0</v>
      </c>
      <c r="GY126" s="310">
        <f t="shared" si="240"/>
        <v>0</v>
      </c>
      <c r="GZ126" s="310">
        <f t="shared" si="240"/>
        <v>0</v>
      </c>
      <c r="HA126" s="310">
        <f t="shared" si="240"/>
        <v>0</v>
      </c>
    </row>
    <row r="127" spans="3:209" x14ac:dyDescent="0.2">
      <c r="C127" s="262">
        <f t="shared" si="238"/>
        <v>6</v>
      </c>
      <c r="D127" s="21"/>
      <c r="F127" s="307">
        <f t="shared" si="235"/>
        <v>0</v>
      </c>
      <c r="G127" s="307" t="e">
        <f t="shared" si="236"/>
        <v>#DIV/0!</v>
      </c>
      <c r="H127" s="291" t="str">
        <f t="shared" si="235"/>
        <v/>
      </c>
      <c r="I127" s="294">
        <f t="shared" si="235"/>
        <v>0</v>
      </c>
      <c r="J127" s="294"/>
      <c r="K127" s="294" t="str">
        <f t="shared" si="235"/>
        <v/>
      </c>
      <c r="L127" s="279">
        <f t="shared" si="230"/>
        <v>0</v>
      </c>
      <c r="N127" s="240">
        <f>IF(N115=0,-N64,MIN(0,FV($H127/12,SUM($N115:N115),$L127,$F127)))</f>
        <v>0</v>
      </c>
      <c r="O127" s="240">
        <f>IF(O115=0,-O64,MIN(0,FV($H127/12,SUM($N115:O115),$L127,$F127)))</f>
        <v>0</v>
      </c>
      <c r="P127" s="240">
        <f>IF(P115=0,-P64,MIN(0,FV($H127/12,SUM($N115:P115),$L127,$F127)))</f>
        <v>0</v>
      </c>
      <c r="Q127" s="240">
        <f>IF(Q115=0,-Q64,MIN(0,FV($H127/12,SUM($N115:Q115),$L127,$F127)))</f>
        <v>0</v>
      </c>
      <c r="R127" s="240">
        <f>IF(R115=0,-R64,MIN(0,FV($H127/12,SUM($N115:R115),$L127,$F127)))</f>
        <v>0</v>
      </c>
      <c r="S127" s="240">
        <f>IF(S115=0,-S64,MIN(0,FV($H127/12,SUM($N115:S115),$L127,$F127)))</f>
        <v>0</v>
      </c>
      <c r="T127" s="240">
        <f>IF(T115=0,-T64,MIN(0,FV($H127/12,SUM($N115:T115),$L127,$F127)))</f>
        <v>0</v>
      </c>
      <c r="U127" s="240">
        <f>IF(U115=0,-U64,MIN(0,FV($H127/12,SUM($N115:U115),$L127,$F127)))</f>
        <v>0</v>
      </c>
      <c r="V127" s="240">
        <f>IF(V115=0,-V64,MIN(0,FV($H127/12,SUM($N115:V115),$L127,$F127)))</f>
        <v>0</v>
      </c>
      <c r="W127" s="240">
        <f>IF(W115=0,-W64,MIN(0,FV($H127/12,SUM($N115:W115),$L127,$F127)))</f>
        <v>0</v>
      </c>
      <c r="X127" s="240">
        <f>IF(X115=0,-X64,MIN(0,FV($H127/12,SUM($N115:X115),$L127,$F127)))</f>
        <v>0</v>
      </c>
      <c r="Y127" s="240">
        <f>IF(Y115=0,-Y64,MIN(0,FV($H127/12,SUM($N115:Y115),$L127,$F127)))</f>
        <v>0</v>
      </c>
      <c r="Z127" s="240">
        <f>IF(Z115=0,-Z64,MIN(0,FV($H127/12,SUM($N115:Z115),$L127,$F127)))</f>
        <v>0</v>
      </c>
      <c r="AA127" s="240">
        <f>IF(AA115=0,-AA64,MIN(0,FV($H127/12,SUM($N115:AA115),$L127,$F127)))</f>
        <v>0</v>
      </c>
      <c r="AB127" s="240">
        <f>IF(AB115=0,-AB64,MIN(0,FV($H127/12,SUM($N115:AB115),$L127,$F127)))</f>
        <v>0</v>
      </c>
      <c r="AD127" s="310">
        <f t="shared" si="231"/>
        <v>0</v>
      </c>
      <c r="AE127" s="310">
        <f t="shared" si="239"/>
        <v>0</v>
      </c>
      <c r="AF127" s="310">
        <f t="shared" si="239"/>
        <v>0</v>
      </c>
      <c r="AG127" s="310">
        <f t="shared" si="239"/>
        <v>0</v>
      </c>
      <c r="AH127" s="310">
        <f t="shared" si="239"/>
        <v>0</v>
      </c>
      <c r="AI127" s="310">
        <f t="shared" si="239"/>
        <v>0</v>
      </c>
      <c r="AJ127" s="310">
        <f t="shared" si="239"/>
        <v>0</v>
      </c>
      <c r="AK127" s="310">
        <f t="shared" si="239"/>
        <v>0</v>
      </c>
      <c r="AL127" s="310">
        <f t="shared" si="239"/>
        <v>0</v>
      </c>
      <c r="AM127" s="310">
        <f t="shared" si="239"/>
        <v>0</v>
      </c>
      <c r="AN127" s="310">
        <f t="shared" si="239"/>
        <v>0</v>
      </c>
      <c r="AO127" s="310">
        <f t="shared" si="239"/>
        <v>0</v>
      </c>
      <c r="AP127" s="310">
        <f t="shared" si="239"/>
        <v>0</v>
      </c>
      <c r="AQ127" s="310">
        <f t="shared" si="239"/>
        <v>0</v>
      </c>
      <c r="AR127" s="310">
        <f t="shared" si="239"/>
        <v>0</v>
      </c>
      <c r="AS127" s="310">
        <f t="shared" si="239"/>
        <v>0</v>
      </c>
      <c r="AT127" s="310">
        <f t="shared" si="239"/>
        <v>0</v>
      </c>
      <c r="AU127" s="310">
        <f t="shared" si="239"/>
        <v>0</v>
      </c>
      <c r="AV127" s="310">
        <f t="shared" si="239"/>
        <v>0</v>
      </c>
      <c r="AW127" s="310">
        <f t="shared" si="239"/>
        <v>0</v>
      </c>
      <c r="AX127" s="310">
        <f t="shared" si="239"/>
        <v>0</v>
      </c>
      <c r="AY127" s="310">
        <f t="shared" si="239"/>
        <v>0</v>
      </c>
      <c r="AZ127" s="310">
        <f t="shared" si="239"/>
        <v>0</v>
      </c>
      <c r="BA127" s="310">
        <f t="shared" si="239"/>
        <v>0</v>
      </c>
      <c r="BB127" s="310">
        <f t="shared" si="239"/>
        <v>0</v>
      </c>
      <c r="BC127" s="310">
        <f t="shared" si="239"/>
        <v>0</v>
      </c>
      <c r="BD127" s="310">
        <f t="shared" si="239"/>
        <v>0</v>
      </c>
      <c r="BE127" s="310">
        <f t="shared" si="239"/>
        <v>0</v>
      </c>
      <c r="BF127" s="310">
        <f t="shared" si="239"/>
        <v>0</v>
      </c>
      <c r="BG127" s="310">
        <f t="shared" si="239"/>
        <v>0</v>
      </c>
      <c r="BH127" s="310">
        <f t="shared" si="239"/>
        <v>0</v>
      </c>
      <c r="BI127" s="310">
        <f t="shared" si="239"/>
        <v>0</v>
      </c>
      <c r="BJ127" s="310">
        <f t="shared" si="239"/>
        <v>0</v>
      </c>
      <c r="BK127" s="310">
        <f t="shared" si="239"/>
        <v>0</v>
      </c>
      <c r="BL127" s="310">
        <f t="shared" si="239"/>
        <v>0</v>
      </c>
      <c r="BM127" s="310">
        <f t="shared" si="239"/>
        <v>0</v>
      </c>
      <c r="BN127" s="310">
        <f t="shared" si="239"/>
        <v>0</v>
      </c>
      <c r="BO127" s="310">
        <f t="shared" si="239"/>
        <v>0</v>
      </c>
      <c r="BP127" s="310">
        <f t="shared" si="239"/>
        <v>0</v>
      </c>
      <c r="BQ127" s="310">
        <f t="shared" si="239"/>
        <v>0</v>
      </c>
      <c r="BR127" s="310">
        <f t="shared" si="239"/>
        <v>0</v>
      </c>
      <c r="BS127" s="310">
        <f t="shared" si="239"/>
        <v>0</v>
      </c>
      <c r="BT127" s="310">
        <f t="shared" si="239"/>
        <v>0</v>
      </c>
      <c r="BU127" s="310">
        <f t="shared" si="239"/>
        <v>0</v>
      </c>
      <c r="BV127" s="310">
        <f t="shared" si="239"/>
        <v>0</v>
      </c>
      <c r="BW127" s="310">
        <f t="shared" si="239"/>
        <v>0</v>
      </c>
      <c r="BX127" s="310">
        <f t="shared" si="239"/>
        <v>0</v>
      </c>
      <c r="BY127" s="310">
        <f t="shared" si="239"/>
        <v>0</v>
      </c>
      <c r="BZ127" s="310">
        <f t="shared" si="239"/>
        <v>0</v>
      </c>
      <c r="CA127" s="310">
        <f t="shared" si="239"/>
        <v>0</v>
      </c>
      <c r="CB127" s="310">
        <f t="shared" si="239"/>
        <v>0</v>
      </c>
      <c r="CC127" s="310">
        <f t="shared" si="239"/>
        <v>0</v>
      </c>
      <c r="CD127" s="310">
        <f t="shared" si="239"/>
        <v>0</v>
      </c>
      <c r="CE127" s="310">
        <f t="shared" si="239"/>
        <v>0</v>
      </c>
      <c r="CF127" s="310">
        <f t="shared" si="239"/>
        <v>0</v>
      </c>
      <c r="CG127" s="310">
        <f t="shared" si="239"/>
        <v>0</v>
      </c>
      <c r="CH127" s="310">
        <f t="shared" si="239"/>
        <v>0</v>
      </c>
      <c r="CI127" s="310">
        <f t="shared" si="239"/>
        <v>0</v>
      </c>
      <c r="CJ127" s="310">
        <f t="shared" si="239"/>
        <v>0</v>
      </c>
      <c r="CK127" s="310">
        <f t="shared" si="239"/>
        <v>0</v>
      </c>
      <c r="CL127" s="310">
        <f t="shared" si="239"/>
        <v>0</v>
      </c>
      <c r="CM127" s="310">
        <f t="shared" si="239"/>
        <v>0</v>
      </c>
      <c r="CN127" s="310">
        <f t="shared" si="239"/>
        <v>0</v>
      </c>
      <c r="CO127" s="310">
        <f t="shared" si="239"/>
        <v>0</v>
      </c>
      <c r="CP127" s="310">
        <f t="shared" ref="CP127:FA130" si="243">IFERROR(IF(AND(CO88=($I88*12),CP88=($I88*12)),0,IF(CP76&gt;0,-CP64,MIN(0,FV($H127/12,CP88,CP100,CP64)))),0)</f>
        <v>0</v>
      </c>
      <c r="CQ127" s="310">
        <f t="shared" si="243"/>
        <v>0</v>
      </c>
      <c r="CR127" s="310">
        <f t="shared" si="243"/>
        <v>0</v>
      </c>
      <c r="CS127" s="310">
        <f t="shared" si="243"/>
        <v>0</v>
      </c>
      <c r="CT127" s="310">
        <f t="shared" si="243"/>
        <v>0</v>
      </c>
      <c r="CU127" s="310">
        <f t="shared" si="243"/>
        <v>0</v>
      </c>
      <c r="CV127" s="310">
        <f t="shared" si="243"/>
        <v>0</v>
      </c>
      <c r="CW127" s="310">
        <f t="shared" si="243"/>
        <v>0</v>
      </c>
      <c r="CX127" s="310">
        <f t="shared" si="243"/>
        <v>0</v>
      </c>
      <c r="CY127" s="310">
        <f t="shared" si="243"/>
        <v>0</v>
      </c>
      <c r="CZ127" s="310">
        <f t="shared" si="243"/>
        <v>0</v>
      </c>
      <c r="DA127" s="310">
        <f t="shared" si="243"/>
        <v>0</v>
      </c>
      <c r="DB127" s="310">
        <f t="shared" si="243"/>
        <v>0</v>
      </c>
      <c r="DC127" s="310">
        <f t="shared" si="243"/>
        <v>0</v>
      </c>
      <c r="DD127" s="310">
        <f t="shared" si="243"/>
        <v>0</v>
      </c>
      <c r="DE127" s="310">
        <f t="shared" si="243"/>
        <v>0</v>
      </c>
      <c r="DF127" s="310">
        <f t="shared" si="243"/>
        <v>0</v>
      </c>
      <c r="DG127" s="310">
        <f t="shared" si="243"/>
        <v>0</v>
      </c>
      <c r="DH127" s="310">
        <f t="shared" si="243"/>
        <v>0</v>
      </c>
      <c r="DI127" s="310">
        <f t="shared" si="243"/>
        <v>0</v>
      </c>
      <c r="DJ127" s="310">
        <f t="shared" si="243"/>
        <v>0</v>
      </c>
      <c r="DK127" s="310">
        <f t="shared" si="243"/>
        <v>0</v>
      </c>
      <c r="DL127" s="310">
        <f t="shared" si="243"/>
        <v>0</v>
      </c>
      <c r="DM127" s="310">
        <f t="shared" si="243"/>
        <v>0</v>
      </c>
      <c r="DN127" s="310">
        <f t="shared" si="243"/>
        <v>0</v>
      </c>
      <c r="DO127" s="310">
        <f t="shared" si="243"/>
        <v>0</v>
      </c>
      <c r="DP127" s="310">
        <f t="shared" si="243"/>
        <v>0</v>
      </c>
      <c r="DQ127" s="310">
        <f t="shared" si="243"/>
        <v>0</v>
      </c>
      <c r="DR127" s="310">
        <f t="shared" si="243"/>
        <v>0</v>
      </c>
      <c r="DS127" s="310">
        <f t="shared" si="243"/>
        <v>0</v>
      </c>
      <c r="DT127" s="310">
        <f t="shared" si="243"/>
        <v>0</v>
      </c>
      <c r="DU127" s="310">
        <f t="shared" si="243"/>
        <v>0</v>
      </c>
      <c r="DV127" s="310">
        <f t="shared" si="243"/>
        <v>0</v>
      </c>
      <c r="DW127" s="310">
        <f t="shared" si="243"/>
        <v>0</v>
      </c>
      <c r="DX127" s="310">
        <f t="shared" si="243"/>
        <v>0</v>
      </c>
      <c r="DY127" s="310">
        <f t="shared" si="243"/>
        <v>0</v>
      </c>
      <c r="DZ127" s="310">
        <f t="shared" si="243"/>
        <v>0</v>
      </c>
      <c r="EA127" s="310">
        <f t="shared" si="243"/>
        <v>0</v>
      </c>
      <c r="EB127" s="310">
        <f t="shared" si="243"/>
        <v>0</v>
      </c>
      <c r="EC127" s="310">
        <f t="shared" si="243"/>
        <v>0</v>
      </c>
      <c r="ED127" s="310">
        <f t="shared" si="243"/>
        <v>0</v>
      </c>
      <c r="EE127" s="310">
        <f t="shared" si="243"/>
        <v>0</v>
      </c>
      <c r="EF127" s="310">
        <f t="shared" si="243"/>
        <v>0</v>
      </c>
      <c r="EG127" s="310">
        <f t="shared" si="243"/>
        <v>0</v>
      </c>
      <c r="EH127" s="310">
        <f t="shared" si="243"/>
        <v>0</v>
      </c>
      <c r="EI127" s="310">
        <f t="shared" si="243"/>
        <v>0</v>
      </c>
      <c r="EJ127" s="310">
        <f t="shared" si="243"/>
        <v>0</v>
      </c>
      <c r="EK127" s="310">
        <f t="shared" si="243"/>
        <v>0</v>
      </c>
      <c r="EL127" s="310">
        <f t="shared" si="243"/>
        <v>0</v>
      </c>
      <c r="EM127" s="310">
        <f t="shared" si="243"/>
        <v>0</v>
      </c>
      <c r="EN127" s="310">
        <f t="shared" si="243"/>
        <v>0</v>
      </c>
      <c r="EO127" s="310">
        <f t="shared" si="243"/>
        <v>0</v>
      </c>
      <c r="EP127" s="310">
        <f t="shared" si="243"/>
        <v>0</v>
      </c>
      <c r="EQ127" s="310">
        <f t="shared" si="243"/>
        <v>0</v>
      </c>
      <c r="ER127" s="310">
        <f t="shared" si="243"/>
        <v>0</v>
      </c>
      <c r="ES127" s="310">
        <f t="shared" si="243"/>
        <v>0</v>
      </c>
      <c r="ET127" s="310">
        <f t="shared" si="243"/>
        <v>0</v>
      </c>
      <c r="EU127" s="310">
        <f t="shared" si="243"/>
        <v>0</v>
      </c>
      <c r="EV127" s="310">
        <f t="shared" si="243"/>
        <v>0</v>
      </c>
      <c r="EW127" s="310">
        <f t="shared" si="243"/>
        <v>0</v>
      </c>
      <c r="EX127" s="310">
        <f t="shared" si="243"/>
        <v>0</v>
      </c>
      <c r="EY127" s="310">
        <f t="shared" si="243"/>
        <v>0</v>
      </c>
      <c r="EZ127" s="310">
        <f t="shared" si="243"/>
        <v>0</v>
      </c>
      <c r="FA127" s="310">
        <f t="shared" si="243"/>
        <v>0</v>
      </c>
      <c r="FB127" s="310">
        <f>IFERROR(IF(AND(FA88=($I88*12),FB88=($I88*12)),0,IF(FB76&gt;0,-FB64,MIN(0,FV($H127/12,FB88,FB100,FB64)))),0)</f>
        <v>0</v>
      </c>
      <c r="FC127" s="310">
        <f t="shared" si="240"/>
        <v>0</v>
      </c>
      <c r="FD127" s="310">
        <f t="shared" si="240"/>
        <v>0</v>
      </c>
      <c r="FE127" s="310">
        <f t="shared" si="240"/>
        <v>0</v>
      </c>
      <c r="FF127" s="310">
        <f t="shared" si="240"/>
        <v>0</v>
      </c>
      <c r="FG127" s="310">
        <f t="shared" si="240"/>
        <v>0</v>
      </c>
      <c r="FH127" s="310">
        <f t="shared" si="240"/>
        <v>0</v>
      </c>
      <c r="FI127" s="310">
        <f t="shared" si="240"/>
        <v>0</v>
      </c>
      <c r="FJ127" s="310">
        <f t="shared" si="240"/>
        <v>0</v>
      </c>
      <c r="FK127" s="310">
        <f t="shared" si="240"/>
        <v>0</v>
      </c>
      <c r="FL127" s="310">
        <f t="shared" si="240"/>
        <v>0</v>
      </c>
      <c r="FM127" s="310">
        <f t="shared" si="240"/>
        <v>0</v>
      </c>
      <c r="FN127" s="310">
        <f t="shared" si="240"/>
        <v>0</v>
      </c>
      <c r="FO127" s="310">
        <f t="shared" si="240"/>
        <v>0</v>
      </c>
      <c r="FP127" s="310">
        <f t="shared" si="240"/>
        <v>0</v>
      </c>
      <c r="FQ127" s="310">
        <f t="shared" si="240"/>
        <v>0</v>
      </c>
      <c r="FR127" s="310">
        <f t="shared" si="240"/>
        <v>0</v>
      </c>
      <c r="FS127" s="310">
        <f t="shared" si="240"/>
        <v>0</v>
      </c>
      <c r="FT127" s="310">
        <f t="shared" si="240"/>
        <v>0</v>
      </c>
      <c r="FU127" s="310">
        <f t="shared" si="240"/>
        <v>0</v>
      </c>
      <c r="FV127" s="310">
        <f t="shared" si="240"/>
        <v>0</v>
      </c>
      <c r="FW127" s="310">
        <f t="shared" si="240"/>
        <v>0</v>
      </c>
      <c r="FX127" s="310">
        <f t="shared" si="240"/>
        <v>0</v>
      </c>
      <c r="FY127" s="310">
        <f t="shared" si="240"/>
        <v>0</v>
      </c>
      <c r="FZ127" s="310">
        <f t="shared" si="240"/>
        <v>0</v>
      </c>
      <c r="GA127" s="310">
        <f t="shared" si="240"/>
        <v>0</v>
      </c>
      <c r="GB127" s="310">
        <f t="shared" si="240"/>
        <v>0</v>
      </c>
      <c r="GC127" s="310">
        <f t="shared" si="240"/>
        <v>0</v>
      </c>
      <c r="GD127" s="310">
        <f t="shared" si="240"/>
        <v>0</v>
      </c>
      <c r="GE127" s="310">
        <f t="shared" si="240"/>
        <v>0</v>
      </c>
      <c r="GF127" s="310">
        <f t="shared" si="240"/>
        <v>0</v>
      </c>
      <c r="GG127" s="310">
        <f t="shared" si="240"/>
        <v>0</v>
      </c>
      <c r="GH127" s="310">
        <f t="shared" si="240"/>
        <v>0</v>
      </c>
      <c r="GI127" s="310">
        <f t="shared" si="240"/>
        <v>0</v>
      </c>
      <c r="GJ127" s="310">
        <f t="shared" si="240"/>
        <v>0</v>
      </c>
      <c r="GK127" s="310">
        <f t="shared" si="240"/>
        <v>0</v>
      </c>
      <c r="GL127" s="310">
        <f t="shared" si="240"/>
        <v>0</v>
      </c>
      <c r="GM127" s="310">
        <f t="shared" si="240"/>
        <v>0</v>
      </c>
      <c r="GN127" s="310">
        <f t="shared" si="240"/>
        <v>0</v>
      </c>
      <c r="GO127" s="310">
        <f t="shared" si="240"/>
        <v>0</v>
      </c>
      <c r="GP127" s="310">
        <f t="shared" si="240"/>
        <v>0</v>
      </c>
      <c r="GQ127" s="310">
        <f t="shared" si="240"/>
        <v>0</v>
      </c>
      <c r="GR127" s="310">
        <f t="shared" si="240"/>
        <v>0</v>
      </c>
      <c r="GS127" s="310">
        <f t="shared" si="240"/>
        <v>0</v>
      </c>
      <c r="GT127" s="310">
        <f t="shared" si="240"/>
        <v>0</v>
      </c>
      <c r="GU127" s="310">
        <f t="shared" si="240"/>
        <v>0</v>
      </c>
      <c r="GV127" s="310">
        <f t="shared" si="240"/>
        <v>0</v>
      </c>
      <c r="GW127" s="310">
        <f t="shared" si="240"/>
        <v>0</v>
      </c>
      <c r="GX127" s="310">
        <f t="shared" si="240"/>
        <v>0</v>
      </c>
      <c r="GY127" s="310">
        <f t="shared" si="240"/>
        <v>0</v>
      </c>
      <c r="GZ127" s="310">
        <f t="shared" si="240"/>
        <v>0</v>
      </c>
      <c r="HA127" s="310">
        <f t="shared" si="240"/>
        <v>0</v>
      </c>
    </row>
    <row r="128" spans="3:209" x14ac:dyDescent="0.2">
      <c r="C128" s="262">
        <f t="shared" si="238"/>
        <v>7</v>
      </c>
      <c r="D128" s="21"/>
      <c r="F128" s="307">
        <f t="shared" si="235"/>
        <v>0</v>
      </c>
      <c r="G128" s="307" t="e">
        <f t="shared" si="236"/>
        <v>#DIV/0!</v>
      </c>
      <c r="H128" s="291" t="str">
        <f t="shared" si="235"/>
        <v/>
      </c>
      <c r="I128" s="294">
        <f t="shared" si="235"/>
        <v>0</v>
      </c>
      <c r="J128" s="294"/>
      <c r="K128" s="294" t="str">
        <f t="shared" si="235"/>
        <v/>
      </c>
      <c r="L128" s="279">
        <f t="shared" si="230"/>
        <v>0</v>
      </c>
      <c r="N128" s="240">
        <f>IF(N116=0,-N65,MIN(0,FV($H128/12,SUM($N116:N116),$L128,$F128)))</f>
        <v>0</v>
      </c>
      <c r="O128" s="240">
        <f>IF(O116=0,-O65,MIN(0,FV($H128/12,SUM($N116:O116),$L128,$F128)))</f>
        <v>0</v>
      </c>
      <c r="P128" s="240">
        <f>IF(P116=0,-P65,MIN(0,FV($H128/12,SUM($N116:P116),$L128,$F128)))</f>
        <v>0</v>
      </c>
      <c r="Q128" s="240">
        <f>IF(Q116=0,-Q65,MIN(0,FV($H128/12,SUM($N116:Q116),$L128,$F128)))</f>
        <v>0</v>
      </c>
      <c r="R128" s="240">
        <f>IF(R116=0,-R65,MIN(0,FV($H128/12,SUM($N116:R116),$L128,$F128)))</f>
        <v>0</v>
      </c>
      <c r="S128" s="240">
        <f>IF(S116=0,-S65,MIN(0,FV($H128/12,SUM($N116:S116),$L128,$F128)))</f>
        <v>0</v>
      </c>
      <c r="T128" s="240">
        <f>IF(T116=0,-T65,MIN(0,FV($H128/12,SUM($N116:T116),$L128,$F128)))</f>
        <v>0</v>
      </c>
      <c r="U128" s="240">
        <f>IF(U116=0,-U65,MIN(0,FV($H128/12,SUM($N116:U116),$L128,$F128)))</f>
        <v>0</v>
      </c>
      <c r="V128" s="240">
        <f>IF(V116=0,-V65,MIN(0,FV($H128/12,SUM($N116:V116),$L128,$F128)))</f>
        <v>0</v>
      </c>
      <c r="W128" s="240">
        <f>IF(W116=0,-W65,MIN(0,FV($H128/12,SUM($N116:W116),$L128,$F128)))</f>
        <v>0</v>
      </c>
      <c r="X128" s="240">
        <f>IF(X116=0,-X65,MIN(0,FV($H128/12,SUM($N116:X116),$L128,$F128)))</f>
        <v>0</v>
      </c>
      <c r="Y128" s="240">
        <f>IF(Y116=0,-Y65,MIN(0,FV($H128/12,SUM($N116:Y116),$L128,$F128)))</f>
        <v>0</v>
      </c>
      <c r="Z128" s="240">
        <f>IF(Z116=0,-Z65,MIN(0,FV($H128/12,SUM($N116:Z116),$L128,$F128)))</f>
        <v>0</v>
      </c>
      <c r="AA128" s="240">
        <f>IF(AA116=0,-AA65,MIN(0,FV($H128/12,SUM($N116:AA116),$L128,$F128)))</f>
        <v>0</v>
      </c>
      <c r="AB128" s="240">
        <f>IF(AB116=0,-AB65,MIN(0,FV($H128/12,SUM($N116:AB116),$L128,$F128)))</f>
        <v>0</v>
      </c>
      <c r="AD128" s="310">
        <f t="shared" si="231"/>
        <v>0</v>
      </c>
      <c r="AE128" s="310">
        <f t="shared" ref="AE128:CP131" si="244">IFERROR(IF(AND(AD89=($I89*12),AE89=($I89*12)),0,IF(AE77&gt;0,-AE65,MIN(0,FV($H128/12,AE89,AE101,AE65)))),0)</f>
        <v>0</v>
      </c>
      <c r="AF128" s="310">
        <f t="shared" si="244"/>
        <v>0</v>
      </c>
      <c r="AG128" s="310">
        <f t="shared" si="244"/>
        <v>0</v>
      </c>
      <c r="AH128" s="310">
        <f t="shared" si="244"/>
        <v>0</v>
      </c>
      <c r="AI128" s="310">
        <f t="shared" si="244"/>
        <v>0</v>
      </c>
      <c r="AJ128" s="310">
        <f t="shared" si="244"/>
        <v>0</v>
      </c>
      <c r="AK128" s="310">
        <f t="shared" si="244"/>
        <v>0</v>
      </c>
      <c r="AL128" s="310">
        <f t="shared" si="244"/>
        <v>0</v>
      </c>
      <c r="AM128" s="310">
        <f t="shared" si="244"/>
        <v>0</v>
      </c>
      <c r="AN128" s="310">
        <f t="shared" si="244"/>
        <v>0</v>
      </c>
      <c r="AO128" s="310">
        <f t="shared" si="244"/>
        <v>0</v>
      </c>
      <c r="AP128" s="310">
        <f t="shared" si="244"/>
        <v>0</v>
      </c>
      <c r="AQ128" s="310">
        <f t="shared" si="244"/>
        <v>0</v>
      </c>
      <c r="AR128" s="310">
        <f t="shared" si="244"/>
        <v>0</v>
      </c>
      <c r="AS128" s="310">
        <f t="shared" si="244"/>
        <v>0</v>
      </c>
      <c r="AT128" s="310">
        <f t="shared" si="244"/>
        <v>0</v>
      </c>
      <c r="AU128" s="310">
        <f t="shared" si="244"/>
        <v>0</v>
      </c>
      <c r="AV128" s="310">
        <f t="shared" si="244"/>
        <v>0</v>
      </c>
      <c r="AW128" s="310">
        <f t="shared" si="244"/>
        <v>0</v>
      </c>
      <c r="AX128" s="310">
        <f t="shared" si="244"/>
        <v>0</v>
      </c>
      <c r="AY128" s="310">
        <f t="shared" si="244"/>
        <v>0</v>
      </c>
      <c r="AZ128" s="310">
        <f t="shared" si="244"/>
        <v>0</v>
      </c>
      <c r="BA128" s="310">
        <f t="shared" si="244"/>
        <v>0</v>
      </c>
      <c r="BB128" s="310">
        <f t="shared" si="244"/>
        <v>0</v>
      </c>
      <c r="BC128" s="310">
        <f t="shared" si="244"/>
        <v>0</v>
      </c>
      <c r="BD128" s="310">
        <f t="shared" si="244"/>
        <v>0</v>
      </c>
      <c r="BE128" s="310">
        <f t="shared" si="244"/>
        <v>0</v>
      </c>
      <c r="BF128" s="310">
        <f t="shared" si="244"/>
        <v>0</v>
      </c>
      <c r="BG128" s="310">
        <f t="shared" si="244"/>
        <v>0</v>
      </c>
      <c r="BH128" s="310">
        <f t="shared" si="244"/>
        <v>0</v>
      </c>
      <c r="BI128" s="310">
        <f t="shared" si="244"/>
        <v>0</v>
      </c>
      <c r="BJ128" s="310">
        <f t="shared" si="244"/>
        <v>0</v>
      </c>
      <c r="BK128" s="310">
        <f t="shared" si="244"/>
        <v>0</v>
      </c>
      <c r="BL128" s="310">
        <f t="shared" si="244"/>
        <v>0</v>
      </c>
      <c r="BM128" s="310">
        <f t="shared" si="244"/>
        <v>0</v>
      </c>
      <c r="BN128" s="310">
        <f t="shared" si="244"/>
        <v>0</v>
      </c>
      <c r="BO128" s="310">
        <f t="shared" si="244"/>
        <v>0</v>
      </c>
      <c r="BP128" s="310">
        <f t="shared" si="244"/>
        <v>0</v>
      </c>
      <c r="BQ128" s="310">
        <f t="shared" si="244"/>
        <v>0</v>
      </c>
      <c r="BR128" s="310">
        <f t="shared" si="244"/>
        <v>0</v>
      </c>
      <c r="BS128" s="310">
        <f t="shared" si="244"/>
        <v>0</v>
      </c>
      <c r="BT128" s="310">
        <f t="shared" si="244"/>
        <v>0</v>
      </c>
      <c r="BU128" s="310">
        <f t="shared" si="244"/>
        <v>0</v>
      </c>
      <c r="BV128" s="310">
        <f t="shared" si="244"/>
        <v>0</v>
      </c>
      <c r="BW128" s="310">
        <f t="shared" si="244"/>
        <v>0</v>
      </c>
      <c r="BX128" s="310">
        <f t="shared" si="244"/>
        <v>0</v>
      </c>
      <c r="BY128" s="310">
        <f t="shared" si="244"/>
        <v>0</v>
      </c>
      <c r="BZ128" s="310">
        <f t="shared" si="244"/>
        <v>0</v>
      </c>
      <c r="CA128" s="310">
        <f t="shared" si="244"/>
        <v>0</v>
      </c>
      <c r="CB128" s="310">
        <f t="shared" si="244"/>
        <v>0</v>
      </c>
      <c r="CC128" s="310">
        <f t="shared" si="244"/>
        <v>0</v>
      </c>
      <c r="CD128" s="310">
        <f t="shared" si="244"/>
        <v>0</v>
      </c>
      <c r="CE128" s="310">
        <f t="shared" si="244"/>
        <v>0</v>
      </c>
      <c r="CF128" s="310">
        <f t="shared" si="244"/>
        <v>0</v>
      </c>
      <c r="CG128" s="310">
        <f t="shared" si="244"/>
        <v>0</v>
      </c>
      <c r="CH128" s="310">
        <f t="shared" si="244"/>
        <v>0</v>
      </c>
      <c r="CI128" s="310">
        <f t="shared" si="244"/>
        <v>0</v>
      </c>
      <c r="CJ128" s="310">
        <f t="shared" si="244"/>
        <v>0</v>
      </c>
      <c r="CK128" s="310">
        <f t="shared" si="244"/>
        <v>0</v>
      </c>
      <c r="CL128" s="310">
        <f t="shared" si="244"/>
        <v>0</v>
      </c>
      <c r="CM128" s="310">
        <f t="shared" si="244"/>
        <v>0</v>
      </c>
      <c r="CN128" s="310">
        <f t="shared" si="244"/>
        <v>0</v>
      </c>
      <c r="CO128" s="310">
        <f t="shared" si="244"/>
        <v>0</v>
      </c>
      <c r="CP128" s="310">
        <f t="shared" si="244"/>
        <v>0</v>
      </c>
      <c r="CQ128" s="310">
        <f t="shared" si="243"/>
        <v>0</v>
      </c>
      <c r="CR128" s="310">
        <f t="shared" si="243"/>
        <v>0</v>
      </c>
      <c r="CS128" s="310">
        <f t="shared" si="243"/>
        <v>0</v>
      </c>
      <c r="CT128" s="310">
        <f t="shared" si="243"/>
        <v>0</v>
      </c>
      <c r="CU128" s="310">
        <f t="shared" si="243"/>
        <v>0</v>
      </c>
      <c r="CV128" s="310">
        <f t="shared" si="243"/>
        <v>0</v>
      </c>
      <c r="CW128" s="310">
        <f t="shared" si="243"/>
        <v>0</v>
      </c>
      <c r="CX128" s="310">
        <f t="shared" si="243"/>
        <v>0</v>
      </c>
      <c r="CY128" s="310">
        <f t="shared" si="243"/>
        <v>0</v>
      </c>
      <c r="CZ128" s="310">
        <f t="shared" si="243"/>
        <v>0</v>
      </c>
      <c r="DA128" s="310">
        <f t="shared" si="243"/>
        <v>0</v>
      </c>
      <c r="DB128" s="310">
        <f t="shared" si="243"/>
        <v>0</v>
      </c>
      <c r="DC128" s="310">
        <f t="shared" si="243"/>
        <v>0</v>
      </c>
      <c r="DD128" s="310">
        <f t="shared" si="243"/>
        <v>0</v>
      </c>
      <c r="DE128" s="310">
        <f t="shared" si="243"/>
        <v>0</v>
      </c>
      <c r="DF128" s="310">
        <f t="shared" si="243"/>
        <v>0</v>
      </c>
      <c r="DG128" s="310">
        <f t="shared" si="243"/>
        <v>0</v>
      </c>
      <c r="DH128" s="310">
        <f t="shared" si="243"/>
        <v>0</v>
      </c>
      <c r="DI128" s="310">
        <f t="shared" si="243"/>
        <v>0</v>
      </c>
      <c r="DJ128" s="310">
        <f t="shared" si="243"/>
        <v>0</v>
      </c>
      <c r="DK128" s="310">
        <f t="shared" si="243"/>
        <v>0</v>
      </c>
      <c r="DL128" s="310">
        <f t="shared" si="243"/>
        <v>0</v>
      </c>
      <c r="DM128" s="310">
        <f t="shared" si="243"/>
        <v>0</v>
      </c>
      <c r="DN128" s="310">
        <f t="shared" si="243"/>
        <v>0</v>
      </c>
      <c r="DO128" s="310">
        <f t="shared" si="243"/>
        <v>0</v>
      </c>
      <c r="DP128" s="310">
        <f t="shared" si="243"/>
        <v>0</v>
      </c>
      <c r="DQ128" s="310">
        <f t="shared" si="243"/>
        <v>0</v>
      </c>
      <c r="DR128" s="310">
        <f t="shared" si="243"/>
        <v>0</v>
      </c>
      <c r="DS128" s="310">
        <f t="shared" si="243"/>
        <v>0</v>
      </c>
      <c r="DT128" s="310">
        <f t="shared" si="243"/>
        <v>0</v>
      </c>
      <c r="DU128" s="310">
        <f t="shared" si="243"/>
        <v>0</v>
      </c>
      <c r="DV128" s="310">
        <f t="shared" si="243"/>
        <v>0</v>
      </c>
      <c r="DW128" s="310">
        <f t="shared" si="243"/>
        <v>0</v>
      </c>
      <c r="DX128" s="310">
        <f t="shared" si="243"/>
        <v>0</v>
      </c>
      <c r="DY128" s="310">
        <f t="shared" si="243"/>
        <v>0</v>
      </c>
      <c r="DZ128" s="310">
        <f t="shared" si="243"/>
        <v>0</v>
      </c>
      <c r="EA128" s="310">
        <f t="shared" si="243"/>
        <v>0</v>
      </c>
      <c r="EB128" s="310">
        <f t="shared" si="243"/>
        <v>0</v>
      </c>
      <c r="EC128" s="310">
        <f t="shared" si="243"/>
        <v>0</v>
      </c>
      <c r="ED128" s="310">
        <f t="shared" si="243"/>
        <v>0</v>
      </c>
      <c r="EE128" s="310">
        <f t="shared" si="243"/>
        <v>0</v>
      </c>
      <c r="EF128" s="310">
        <f t="shared" si="243"/>
        <v>0</v>
      </c>
      <c r="EG128" s="310">
        <f t="shared" si="243"/>
        <v>0</v>
      </c>
      <c r="EH128" s="310">
        <f t="shared" si="243"/>
        <v>0</v>
      </c>
      <c r="EI128" s="310">
        <f t="shared" si="243"/>
        <v>0</v>
      </c>
      <c r="EJ128" s="310">
        <f t="shared" si="243"/>
        <v>0</v>
      </c>
      <c r="EK128" s="310">
        <f t="shared" si="243"/>
        <v>0</v>
      </c>
      <c r="EL128" s="310">
        <f t="shared" si="243"/>
        <v>0</v>
      </c>
      <c r="EM128" s="310">
        <f t="shared" si="243"/>
        <v>0</v>
      </c>
      <c r="EN128" s="310">
        <f t="shared" si="243"/>
        <v>0</v>
      </c>
      <c r="EO128" s="310">
        <f t="shared" si="243"/>
        <v>0</v>
      </c>
      <c r="EP128" s="310">
        <f t="shared" si="243"/>
        <v>0</v>
      </c>
      <c r="EQ128" s="310">
        <f t="shared" si="243"/>
        <v>0</v>
      </c>
      <c r="ER128" s="310">
        <f t="shared" si="243"/>
        <v>0</v>
      </c>
      <c r="ES128" s="310">
        <f t="shared" si="243"/>
        <v>0</v>
      </c>
      <c r="ET128" s="310">
        <f t="shared" si="243"/>
        <v>0</v>
      </c>
      <c r="EU128" s="310">
        <f t="shared" si="243"/>
        <v>0</v>
      </c>
      <c r="EV128" s="310">
        <f t="shared" si="243"/>
        <v>0</v>
      </c>
      <c r="EW128" s="310">
        <f t="shared" si="243"/>
        <v>0</v>
      </c>
      <c r="EX128" s="310">
        <f t="shared" si="243"/>
        <v>0</v>
      </c>
      <c r="EY128" s="310">
        <f t="shared" si="243"/>
        <v>0</v>
      </c>
      <c r="EZ128" s="310">
        <f t="shared" si="243"/>
        <v>0</v>
      </c>
      <c r="FA128" s="310">
        <f t="shared" si="243"/>
        <v>0</v>
      </c>
      <c r="FB128" s="310">
        <f>IFERROR(IF(AND(FA89=($I89*12),FB89=($I89*12)),0,IF(FB77&gt;0,-FB65,MIN(0,FV($H128/12,FB89,FB101,FB65)))),0)</f>
        <v>0</v>
      </c>
      <c r="FC128" s="310">
        <f t="shared" si="240"/>
        <v>0</v>
      </c>
      <c r="FD128" s="310">
        <f t="shared" si="240"/>
        <v>0</v>
      </c>
      <c r="FE128" s="310">
        <f t="shared" si="240"/>
        <v>0</v>
      </c>
      <c r="FF128" s="310">
        <f t="shared" si="240"/>
        <v>0</v>
      </c>
      <c r="FG128" s="310">
        <f t="shared" si="240"/>
        <v>0</v>
      </c>
      <c r="FH128" s="310">
        <f t="shared" si="240"/>
        <v>0</v>
      </c>
      <c r="FI128" s="310">
        <f t="shared" si="240"/>
        <v>0</v>
      </c>
      <c r="FJ128" s="310">
        <f t="shared" si="240"/>
        <v>0</v>
      </c>
      <c r="FK128" s="310">
        <f t="shared" si="240"/>
        <v>0</v>
      </c>
      <c r="FL128" s="310">
        <f t="shared" si="240"/>
        <v>0</v>
      </c>
      <c r="FM128" s="310">
        <f t="shared" si="240"/>
        <v>0</v>
      </c>
      <c r="FN128" s="310">
        <f t="shared" si="240"/>
        <v>0</v>
      </c>
      <c r="FO128" s="310">
        <f t="shared" si="240"/>
        <v>0</v>
      </c>
      <c r="FP128" s="310">
        <f t="shared" si="240"/>
        <v>0</v>
      </c>
      <c r="FQ128" s="310">
        <f t="shared" si="240"/>
        <v>0</v>
      </c>
      <c r="FR128" s="310">
        <f t="shared" si="240"/>
        <v>0</v>
      </c>
      <c r="FS128" s="310">
        <f t="shared" si="240"/>
        <v>0</v>
      </c>
      <c r="FT128" s="310">
        <f t="shared" si="240"/>
        <v>0</v>
      </c>
      <c r="FU128" s="310">
        <f t="shared" si="240"/>
        <v>0</v>
      </c>
      <c r="FV128" s="310">
        <f t="shared" si="240"/>
        <v>0</v>
      </c>
      <c r="FW128" s="310">
        <f t="shared" si="240"/>
        <v>0</v>
      </c>
      <c r="FX128" s="310">
        <f t="shared" si="240"/>
        <v>0</v>
      </c>
      <c r="FY128" s="310">
        <f t="shared" si="240"/>
        <v>0</v>
      </c>
      <c r="FZ128" s="310">
        <f t="shared" si="240"/>
        <v>0</v>
      </c>
      <c r="GA128" s="310">
        <f t="shared" si="240"/>
        <v>0</v>
      </c>
      <c r="GB128" s="310">
        <f t="shared" si="240"/>
        <v>0</v>
      </c>
      <c r="GC128" s="310">
        <f t="shared" si="240"/>
        <v>0</v>
      </c>
      <c r="GD128" s="310">
        <f t="shared" si="240"/>
        <v>0</v>
      </c>
      <c r="GE128" s="310">
        <f t="shared" si="240"/>
        <v>0</v>
      </c>
      <c r="GF128" s="310">
        <f t="shared" si="240"/>
        <v>0</v>
      </c>
      <c r="GG128" s="310">
        <f t="shared" si="240"/>
        <v>0</v>
      </c>
      <c r="GH128" s="310">
        <f t="shared" si="240"/>
        <v>0</v>
      </c>
      <c r="GI128" s="310">
        <f t="shared" si="240"/>
        <v>0</v>
      </c>
      <c r="GJ128" s="310">
        <f t="shared" si="240"/>
        <v>0</v>
      </c>
      <c r="GK128" s="310">
        <f t="shared" si="240"/>
        <v>0</v>
      </c>
      <c r="GL128" s="310">
        <f t="shared" si="240"/>
        <v>0</v>
      </c>
      <c r="GM128" s="310">
        <f t="shared" si="240"/>
        <v>0</v>
      </c>
      <c r="GN128" s="310">
        <f t="shared" si="240"/>
        <v>0</v>
      </c>
      <c r="GO128" s="310">
        <f t="shared" si="240"/>
        <v>0</v>
      </c>
      <c r="GP128" s="310">
        <f t="shared" si="240"/>
        <v>0</v>
      </c>
      <c r="GQ128" s="310">
        <f t="shared" si="240"/>
        <v>0</v>
      </c>
      <c r="GR128" s="310">
        <f t="shared" si="240"/>
        <v>0</v>
      </c>
      <c r="GS128" s="310">
        <f t="shared" si="240"/>
        <v>0</v>
      </c>
      <c r="GT128" s="310">
        <f t="shared" si="240"/>
        <v>0</v>
      </c>
      <c r="GU128" s="310">
        <f t="shared" si="240"/>
        <v>0</v>
      </c>
      <c r="GV128" s="310">
        <f t="shared" si="240"/>
        <v>0</v>
      </c>
      <c r="GW128" s="310">
        <f t="shared" si="240"/>
        <v>0</v>
      </c>
      <c r="GX128" s="310">
        <f t="shared" si="240"/>
        <v>0</v>
      </c>
      <c r="GY128" s="310">
        <f t="shared" si="240"/>
        <v>0</v>
      </c>
      <c r="GZ128" s="310">
        <f t="shared" si="240"/>
        <v>0</v>
      </c>
      <c r="HA128" s="310">
        <f t="shared" si="240"/>
        <v>0</v>
      </c>
    </row>
    <row r="129" spans="1:209" x14ac:dyDescent="0.2">
      <c r="C129" s="262">
        <f t="shared" si="238"/>
        <v>8</v>
      </c>
      <c r="D129" s="21"/>
      <c r="F129" s="307">
        <f t="shared" si="235"/>
        <v>0</v>
      </c>
      <c r="G129" s="307" t="e">
        <f t="shared" si="236"/>
        <v>#DIV/0!</v>
      </c>
      <c r="H129" s="291" t="str">
        <f t="shared" si="235"/>
        <v/>
      </c>
      <c r="I129" s="294">
        <f t="shared" si="235"/>
        <v>0</v>
      </c>
      <c r="J129" s="294"/>
      <c r="K129" s="294" t="str">
        <f t="shared" si="235"/>
        <v/>
      </c>
      <c r="L129" s="279">
        <f t="shared" si="230"/>
        <v>0</v>
      </c>
      <c r="N129" s="240">
        <f>IF(N117=0,-N66,MIN(0,FV($H129/12,SUM($N117:N117),$L129,$F129)))</f>
        <v>0</v>
      </c>
      <c r="O129" s="240">
        <f>IF(O117=0,-O66,MIN(0,FV($H129/12,SUM($N117:O117),$L129,$F129)))</f>
        <v>0</v>
      </c>
      <c r="P129" s="240">
        <f>IF(P117=0,-P66,MIN(0,FV($H129/12,SUM($N117:P117),$L129,$F129)))</f>
        <v>0</v>
      </c>
      <c r="Q129" s="240">
        <f>IF(Q117=0,-Q66,MIN(0,FV($H129/12,SUM($N117:Q117),$L129,$F129)))</f>
        <v>0</v>
      </c>
      <c r="R129" s="240">
        <f>IF(R117=0,-R66,MIN(0,FV($H129/12,SUM($N117:R117),$L129,$F129)))</f>
        <v>0</v>
      </c>
      <c r="S129" s="240">
        <f>IF(S117=0,-S66,MIN(0,FV($H129/12,SUM($N117:S117),$L129,$F129)))</f>
        <v>0</v>
      </c>
      <c r="T129" s="240">
        <f>IF(T117=0,-T66,MIN(0,FV($H129/12,SUM($N117:T117),$L129,$F129)))</f>
        <v>0</v>
      </c>
      <c r="U129" s="240">
        <f>IF(U117=0,-U66,MIN(0,FV($H129/12,SUM($N117:U117),$L129,$F129)))</f>
        <v>0</v>
      </c>
      <c r="V129" s="240">
        <f>IF(V117=0,-V66,MIN(0,FV($H129/12,SUM($N117:V117),$L129,$F129)))</f>
        <v>0</v>
      </c>
      <c r="W129" s="240">
        <f>IF(W117=0,-W66,MIN(0,FV($H129/12,SUM($N117:W117),$L129,$F129)))</f>
        <v>0</v>
      </c>
      <c r="X129" s="240">
        <f>IF(X117=0,-X66,MIN(0,FV($H129/12,SUM($N117:X117),$L129,$F129)))</f>
        <v>0</v>
      </c>
      <c r="Y129" s="240">
        <f>IF(Y117=0,-Y66,MIN(0,FV($H129/12,SUM($N117:Y117),$L129,$F129)))</f>
        <v>0</v>
      </c>
      <c r="Z129" s="240">
        <f>IF(Z117=0,-Z66,MIN(0,FV($H129/12,SUM($N117:Z117),$L129,$F129)))</f>
        <v>0</v>
      </c>
      <c r="AA129" s="240">
        <f>IF(AA117=0,-AA66,MIN(0,FV($H129/12,SUM($N117:AA117),$L129,$F129)))</f>
        <v>0</v>
      </c>
      <c r="AB129" s="240">
        <f>IF(AB117=0,-AB66,MIN(0,FV($H129/12,SUM($N117:AB117),$L129,$F129)))</f>
        <v>0</v>
      </c>
      <c r="AD129" s="310">
        <f t="shared" si="231"/>
        <v>0</v>
      </c>
      <c r="AE129" s="310">
        <f t="shared" si="244"/>
        <v>0</v>
      </c>
      <c r="AF129" s="310">
        <f t="shared" si="244"/>
        <v>0</v>
      </c>
      <c r="AG129" s="310">
        <f t="shared" si="244"/>
        <v>0</v>
      </c>
      <c r="AH129" s="310">
        <f t="shared" si="244"/>
        <v>0</v>
      </c>
      <c r="AI129" s="310">
        <f t="shared" si="244"/>
        <v>0</v>
      </c>
      <c r="AJ129" s="310">
        <f t="shared" si="244"/>
        <v>0</v>
      </c>
      <c r="AK129" s="310">
        <f t="shared" si="244"/>
        <v>0</v>
      </c>
      <c r="AL129" s="310">
        <f t="shared" si="244"/>
        <v>0</v>
      </c>
      <c r="AM129" s="310">
        <f t="shared" si="244"/>
        <v>0</v>
      </c>
      <c r="AN129" s="310">
        <f t="shared" si="244"/>
        <v>0</v>
      </c>
      <c r="AO129" s="310">
        <f t="shared" si="244"/>
        <v>0</v>
      </c>
      <c r="AP129" s="310">
        <f t="shared" si="244"/>
        <v>0</v>
      </c>
      <c r="AQ129" s="310">
        <f t="shared" si="244"/>
        <v>0</v>
      </c>
      <c r="AR129" s="310">
        <f t="shared" si="244"/>
        <v>0</v>
      </c>
      <c r="AS129" s="310">
        <f t="shared" si="244"/>
        <v>0</v>
      </c>
      <c r="AT129" s="310">
        <f t="shared" si="244"/>
        <v>0</v>
      </c>
      <c r="AU129" s="310">
        <f t="shared" si="244"/>
        <v>0</v>
      </c>
      <c r="AV129" s="310">
        <f t="shared" si="244"/>
        <v>0</v>
      </c>
      <c r="AW129" s="310">
        <f t="shared" si="244"/>
        <v>0</v>
      </c>
      <c r="AX129" s="310">
        <f t="shared" si="244"/>
        <v>0</v>
      </c>
      <c r="AY129" s="310">
        <f t="shared" si="244"/>
        <v>0</v>
      </c>
      <c r="AZ129" s="310">
        <f t="shared" si="244"/>
        <v>0</v>
      </c>
      <c r="BA129" s="310">
        <f t="shared" si="244"/>
        <v>0</v>
      </c>
      <c r="BB129" s="310">
        <f t="shared" si="244"/>
        <v>0</v>
      </c>
      <c r="BC129" s="310">
        <f t="shared" si="244"/>
        <v>0</v>
      </c>
      <c r="BD129" s="310">
        <f t="shared" si="244"/>
        <v>0</v>
      </c>
      <c r="BE129" s="310">
        <f t="shared" si="244"/>
        <v>0</v>
      </c>
      <c r="BF129" s="310">
        <f t="shared" si="244"/>
        <v>0</v>
      </c>
      <c r="BG129" s="310">
        <f t="shared" si="244"/>
        <v>0</v>
      </c>
      <c r="BH129" s="310">
        <f t="shared" si="244"/>
        <v>0</v>
      </c>
      <c r="BI129" s="310">
        <f t="shared" si="244"/>
        <v>0</v>
      </c>
      <c r="BJ129" s="310">
        <f t="shared" si="244"/>
        <v>0</v>
      </c>
      <c r="BK129" s="310">
        <f t="shared" si="244"/>
        <v>0</v>
      </c>
      <c r="BL129" s="310">
        <f t="shared" si="244"/>
        <v>0</v>
      </c>
      <c r="BM129" s="310">
        <f t="shared" si="244"/>
        <v>0</v>
      </c>
      <c r="BN129" s="310">
        <f t="shared" si="244"/>
        <v>0</v>
      </c>
      <c r="BO129" s="310">
        <f t="shared" si="244"/>
        <v>0</v>
      </c>
      <c r="BP129" s="310">
        <f t="shared" si="244"/>
        <v>0</v>
      </c>
      <c r="BQ129" s="310">
        <f t="shared" si="244"/>
        <v>0</v>
      </c>
      <c r="BR129" s="310">
        <f t="shared" si="244"/>
        <v>0</v>
      </c>
      <c r="BS129" s="310">
        <f t="shared" si="244"/>
        <v>0</v>
      </c>
      <c r="BT129" s="310">
        <f t="shared" si="244"/>
        <v>0</v>
      </c>
      <c r="BU129" s="310">
        <f t="shared" si="244"/>
        <v>0</v>
      </c>
      <c r="BV129" s="310">
        <f t="shared" si="244"/>
        <v>0</v>
      </c>
      <c r="BW129" s="310">
        <f t="shared" si="244"/>
        <v>0</v>
      </c>
      <c r="BX129" s="310">
        <f t="shared" si="244"/>
        <v>0</v>
      </c>
      <c r="BY129" s="310">
        <f t="shared" si="244"/>
        <v>0</v>
      </c>
      <c r="BZ129" s="310">
        <f t="shared" si="244"/>
        <v>0</v>
      </c>
      <c r="CA129" s="310">
        <f t="shared" si="244"/>
        <v>0</v>
      </c>
      <c r="CB129" s="310">
        <f t="shared" si="244"/>
        <v>0</v>
      </c>
      <c r="CC129" s="310">
        <f t="shared" si="244"/>
        <v>0</v>
      </c>
      <c r="CD129" s="310">
        <f t="shared" si="244"/>
        <v>0</v>
      </c>
      <c r="CE129" s="310">
        <f t="shared" si="244"/>
        <v>0</v>
      </c>
      <c r="CF129" s="310">
        <f t="shared" si="244"/>
        <v>0</v>
      </c>
      <c r="CG129" s="310">
        <f t="shared" si="244"/>
        <v>0</v>
      </c>
      <c r="CH129" s="310">
        <f t="shared" si="244"/>
        <v>0</v>
      </c>
      <c r="CI129" s="310">
        <f t="shared" si="244"/>
        <v>0</v>
      </c>
      <c r="CJ129" s="310">
        <f t="shared" si="244"/>
        <v>0</v>
      </c>
      <c r="CK129" s="310">
        <f t="shared" si="244"/>
        <v>0</v>
      </c>
      <c r="CL129" s="310">
        <f t="shared" si="244"/>
        <v>0</v>
      </c>
      <c r="CM129" s="310">
        <f t="shared" si="244"/>
        <v>0</v>
      </c>
      <c r="CN129" s="310">
        <f t="shared" si="244"/>
        <v>0</v>
      </c>
      <c r="CO129" s="310">
        <f t="shared" si="244"/>
        <v>0</v>
      </c>
      <c r="CP129" s="310">
        <f t="shared" si="244"/>
        <v>0</v>
      </c>
      <c r="CQ129" s="310">
        <f t="shared" si="243"/>
        <v>0</v>
      </c>
      <c r="CR129" s="310">
        <f t="shared" si="243"/>
        <v>0</v>
      </c>
      <c r="CS129" s="310">
        <f t="shared" si="243"/>
        <v>0</v>
      </c>
      <c r="CT129" s="310">
        <f t="shared" si="243"/>
        <v>0</v>
      </c>
      <c r="CU129" s="310">
        <f t="shared" si="243"/>
        <v>0</v>
      </c>
      <c r="CV129" s="310">
        <f t="shared" si="243"/>
        <v>0</v>
      </c>
      <c r="CW129" s="310">
        <f t="shared" si="243"/>
        <v>0</v>
      </c>
      <c r="CX129" s="310">
        <f t="shared" si="243"/>
        <v>0</v>
      </c>
      <c r="CY129" s="310">
        <f t="shared" si="243"/>
        <v>0</v>
      </c>
      <c r="CZ129" s="310">
        <f t="shared" si="243"/>
        <v>0</v>
      </c>
      <c r="DA129" s="310">
        <f t="shared" si="243"/>
        <v>0</v>
      </c>
      <c r="DB129" s="310">
        <f t="shared" si="243"/>
        <v>0</v>
      </c>
      <c r="DC129" s="310">
        <f t="shared" si="243"/>
        <v>0</v>
      </c>
      <c r="DD129" s="310">
        <f t="shared" si="243"/>
        <v>0</v>
      </c>
      <c r="DE129" s="310">
        <f t="shared" si="243"/>
        <v>0</v>
      </c>
      <c r="DF129" s="310">
        <f t="shared" si="243"/>
        <v>0</v>
      </c>
      <c r="DG129" s="310">
        <f t="shared" si="243"/>
        <v>0</v>
      </c>
      <c r="DH129" s="310">
        <f t="shared" si="243"/>
        <v>0</v>
      </c>
      <c r="DI129" s="310">
        <f t="shared" si="243"/>
        <v>0</v>
      </c>
      <c r="DJ129" s="310">
        <f t="shared" si="243"/>
        <v>0</v>
      </c>
      <c r="DK129" s="310">
        <f t="shared" si="243"/>
        <v>0</v>
      </c>
      <c r="DL129" s="310">
        <f t="shared" si="243"/>
        <v>0</v>
      </c>
      <c r="DM129" s="310">
        <f t="shared" si="243"/>
        <v>0</v>
      </c>
      <c r="DN129" s="310">
        <f t="shared" si="243"/>
        <v>0</v>
      </c>
      <c r="DO129" s="310">
        <f t="shared" si="243"/>
        <v>0</v>
      </c>
      <c r="DP129" s="310">
        <f t="shared" si="243"/>
        <v>0</v>
      </c>
      <c r="DQ129" s="310">
        <f t="shared" si="243"/>
        <v>0</v>
      </c>
      <c r="DR129" s="310">
        <f t="shared" si="243"/>
        <v>0</v>
      </c>
      <c r="DS129" s="310">
        <f t="shared" si="243"/>
        <v>0</v>
      </c>
      <c r="DT129" s="310">
        <f t="shared" si="243"/>
        <v>0</v>
      </c>
      <c r="DU129" s="310">
        <f t="shared" si="243"/>
        <v>0</v>
      </c>
      <c r="DV129" s="310">
        <f t="shared" si="243"/>
        <v>0</v>
      </c>
      <c r="DW129" s="310">
        <f t="shared" si="243"/>
        <v>0</v>
      </c>
      <c r="DX129" s="310">
        <f t="shared" si="243"/>
        <v>0</v>
      </c>
      <c r="DY129" s="310">
        <f t="shared" si="243"/>
        <v>0</v>
      </c>
      <c r="DZ129" s="310">
        <f t="shared" si="243"/>
        <v>0</v>
      </c>
      <c r="EA129" s="310">
        <f t="shared" si="243"/>
        <v>0</v>
      </c>
      <c r="EB129" s="310">
        <f t="shared" si="243"/>
        <v>0</v>
      </c>
      <c r="EC129" s="310">
        <f t="shared" si="243"/>
        <v>0</v>
      </c>
      <c r="ED129" s="310">
        <f t="shared" si="243"/>
        <v>0</v>
      </c>
      <c r="EE129" s="310">
        <f t="shared" si="243"/>
        <v>0</v>
      </c>
      <c r="EF129" s="310">
        <f t="shared" si="243"/>
        <v>0</v>
      </c>
      <c r="EG129" s="310">
        <f t="shared" si="243"/>
        <v>0</v>
      </c>
      <c r="EH129" s="310">
        <f t="shared" si="243"/>
        <v>0</v>
      </c>
      <c r="EI129" s="310">
        <f t="shared" si="243"/>
        <v>0</v>
      </c>
      <c r="EJ129" s="310">
        <f t="shared" si="243"/>
        <v>0</v>
      </c>
      <c r="EK129" s="310">
        <f t="shared" si="243"/>
        <v>0</v>
      </c>
      <c r="EL129" s="310">
        <f t="shared" si="243"/>
        <v>0</v>
      </c>
      <c r="EM129" s="310">
        <f t="shared" si="243"/>
        <v>0</v>
      </c>
      <c r="EN129" s="310">
        <f t="shared" si="243"/>
        <v>0</v>
      </c>
      <c r="EO129" s="310">
        <f t="shared" si="243"/>
        <v>0</v>
      </c>
      <c r="EP129" s="310">
        <f t="shared" si="243"/>
        <v>0</v>
      </c>
      <c r="EQ129" s="310">
        <f t="shared" si="243"/>
        <v>0</v>
      </c>
      <c r="ER129" s="310">
        <f t="shared" si="243"/>
        <v>0</v>
      </c>
      <c r="ES129" s="310">
        <f t="shared" si="243"/>
        <v>0</v>
      </c>
      <c r="ET129" s="310">
        <f t="shared" si="243"/>
        <v>0</v>
      </c>
      <c r="EU129" s="310">
        <f t="shared" si="243"/>
        <v>0</v>
      </c>
      <c r="EV129" s="310">
        <f t="shared" si="243"/>
        <v>0</v>
      </c>
      <c r="EW129" s="310">
        <f t="shared" si="243"/>
        <v>0</v>
      </c>
      <c r="EX129" s="310">
        <f t="shared" si="243"/>
        <v>0</v>
      </c>
      <c r="EY129" s="310">
        <f t="shared" si="243"/>
        <v>0</v>
      </c>
      <c r="EZ129" s="310">
        <f t="shared" si="243"/>
        <v>0</v>
      </c>
      <c r="FA129" s="310">
        <f t="shared" si="243"/>
        <v>0</v>
      </c>
      <c r="FB129" s="310">
        <f>IFERROR(IF(AND(FA90=($I90*12),FB90=($I90*12)),0,IF(FB78&gt;0,-FB66,MIN(0,FV($H129/12,FB90,FB102,FB66)))),0)</f>
        <v>0</v>
      </c>
      <c r="FC129" s="310">
        <f t="shared" si="240"/>
        <v>0</v>
      </c>
      <c r="FD129" s="310">
        <f t="shared" si="240"/>
        <v>0</v>
      </c>
      <c r="FE129" s="310">
        <f t="shared" si="240"/>
        <v>0</v>
      </c>
      <c r="FF129" s="310">
        <f t="shared" si="240"/>
        <v>0</v>
      </c>
      <c r="FG129" s="310">
        <f t="shared" si="240"/>
        <v>0</v>
      </c>
      <c r="FH129" s="310">
        <f t="shared" si="240"/>
        <v>0</v>
      </c>
      <c r="FI129" s="310">
        <f t="shared" si="240"/>
        <v>0</v>
      </c>
      <c r="FJ129" s="310">
        <f t="shared" si="240"/>
        <v>0</v>
      </c>
      <c r="FK129" s="310">
        <f t="shared" si="240"/>
        <v>0</v>
      </c>
      <c r="FL129" s="310">
        <f t="shared" si="240"/>
        <v>0</v>
      </c>
      <c r="FM129" s="310">
        <f t="shared" si="240"/>
        <v>0</v>
      </c>
      <c r="FN129" s="310">
        <f t="shared" si="240"/>
        <v>0</v>
      </c>
      <c r="FO129" s="310">
        <f t="shared" si="240"/>
        <v>0</v>
      </c>
      <c r="FP129" s="310">
        <f t="shared" si="240"/>
        <v>0</v>
      </c>
      <c r="FQ129" s="310">
        <f t="shared" si="240"/>
        <v>0</v>
      </c>
      <c r="FR129" s="310">
        <f t="shared" si="240"/>
        <v>0</v>
      </c>
      <c r="FS129" s="310">
        <f t="shared" si="240"/>
        <v>0</v>
      </c>
      <c r="FT129" s="310">
        <f t="shared" si="240"/>
        <v>0</v>
      </c>
      <c r="FU129" s="310">
        <f t="shared" si="240"/>
        <v>0</v>
      </c>
      <c r="FV129" s="310">
        <f t="shared" si="240"/>
        <v>0</v>
      </c>
      <c r="FW129" s="310">
        <f t="shared" si="240"/>
        <v>0</v>
      </c>
      <c r="FX129" s="310">
        <f t="shared" si="240"/>
        <v>0</v>
      </c>
      <c r="FY129" s="310">
        <f t="shared" si="240"/>
        <v>0</v>
      </c>
      <c r="FZ129" s="310">
        <f t="shared" si="240"/>
        <v>0</v>
      </c>
      <c r="GA129" s="310">
        <f t="shared" si="240"/>
        <v>0</v>
      </c>
      <c r="GB129" s="310">
        <f t="shared" si="240"/>
        <v>0</v>
      </c>
      <c r="GC129" s="310">
        <f t="shared" si="240"/>
        <v>0</v>
      </c>
      <c r="GD129" s="310">
        <f t="shared" si="240"/>
        <v>0</v>
      </c>
      <c r="GE129" s="310">
        <f t="shared" si="240"/>
        <v>0</v>
      </c>
      <c r="GF129" s="310">
        <f t="shared" si="240"/>
        <v>0</v>
      </c>
      <c r="GG129" s="310">
        <f t="shared" si="240"/>
        <v>0</v>
      </c>
      <c r="GH129" s="310">
        <f t="shared" si="240"/>
        <v>0</v>
      </c>
      <c r="GI129" s="310">
        <f t="shared" si="240"/>
        <v>0</v>
      </c>
      <c r="GJ129" s="310">
        <f t="shared" si="240"/>
        <v>0</v>
      </c>
      <c r="GK129" s="310">
        <f t="shared" si="240"/>
        <v>0</v>
      </c>
      <c r="GL129" s="310">
        <f t="shared" si="240"/>
        <v>0</v>
      </c>
      <c r="GM129" s="310">
        <f t="shared" si="240"/>
        <v>0</v>
      </c>
      <c r="GN129" s="310">
        <f t="shared" si="240"/>
        <v>0</v>
      </c>
      <c r="GO129" s="310">
        <f t="shared" si="240"/>
        <v>0</v>
      </c>
      <c r="GP129" s="310">
        <f t="shared" si="240"/>
        <v>0</v>
      </c>
      <c r="GQ129" s="310">
        <f t="shared" si="240"/>
        <v>0</v>
      </c>
      <c r="GR129" s="310">
        <f t="shared" si="240"/>
        <v>0</v>
      </c>
      <c r="GS129" s="310">
        <f t="shared" si="240"/>
        <v>0</v>
      </c>
      <c r="GT129" s="310">
        <f t="shared" si="240"/>
        <v>0</v>
      </c>
      <c r="GU129" s="310">
        <f t="shared" si="240"/>
        <v>0</v>
      </c>
      <c r="GV129" s="310">
        <f t="shared" si="240"/>
        <v>0</v>
      </c>
      <c r="GW129" s="310">
        <f t="shared" si="240"/>
        <v>0</v>
      </c>
      <c r="GX129" s="310">
        <f t="shared" si="240"/>
        <v>0</v>
      </c>
      <c r="GY129" s="310">
        <f t="shared" si="240"/>
        <v>0</v>
      </c>
      <c r="GZ129" s="310">
        <f t="shared" si="240"/>
        <v>0</v>
      </c>
      <c r="HA129" s="310">
        <f>IFERROR(IF(AND(GZ90=($I90*12),HA90=($I90*12)),0,IF(HA78&gt;0,-HA66,MIN(0,FV($H129/12,HA90,HA102,HA66)))),0)</f>
        <v>0</v>
      </c>
    </row>
    <row r="130" spans="1:209" x14ac:dyDescent="0.2">
      <c r="C130" s="262">
        <f t="shared" si="238"/>
        <v>9</v>
      </c>
      <c r="D130" s="21"/>
      <c r="F130" s="307">
        <f t="shared" si="235"/>
        <v>0</v>
      </c>
      <c r="G130" s="307" t="e">
        <f t="shared" si="236"/>
        <v>#DIV/0!</v>
      </c>
      <c r="H130" s="291" t="str">
        <f t="shared" si="235"/>
        <v/>
      </c>
      <c r="I130" s="294">
        <f t="shared" si="235"/>
        <v>0</v>
      </c>
      <c r="J130" s="294"/>
      <c r="K130" s="294" t="str">
        <f t="shared" si="235"/>
        <v/>
      </c>
      <c r="L130" s="279">
        <f t="shared" si="230"/>
        <v>0</v>
      </c>
      <c r="N130" s="240">
        <f>IF(N118=0,-N67,MIN(0,FV($H130/12,SUM($N118:N118),$L130,$F130)))</f>
        <v>0</v>
      </c>
      <c r="O130" s="240">
        <f>IF(O118=0,-O67,MIN(0,FV($H130/12,SUM($N118:O118),$L130,$F130)))</f>
        <v>0</v>
      </c>
      <c r="P130" s="240">
        <f>IF(P118=0,-P67,MIN(0,FV($H130/12,SUM($N118:P118),$L130,$F130)))</f>
        <v>0</v>
      </c>
      <c r="Q130" s="240">
        <f>IF(Q118=0,-Q67,MIN(0,FV($H130/12,SUM($N118:Q118),$L130,$F130)))</f>
        <v>0</v>
      </c>
      <c r="R130" s="240">
        <f>IF(R118=0,-R67,MIN(0,FV($H130/12,SUM($N118:R118),$L130,$F130)))</f>
        <v>0</v>
      </c>
      <c r="S130" s="240">
        <f>IF(S118=0,-S67,MIN(0,FV($H130/12,SUM($N118:S118),$L130,$F130)))</f>
        <v>0</v>
      </c>
      <c r="T130" s="240">
        <f>IF(T118=0,-T67,MIN(0,FV($H130/12,SUM($N118:T118),$L130,$F130)))</f>
        <v>0</v>
      </c>
      <c r="U130" s="240">
        <f>IF(U118=0,-U67,MIN(0,FV($H130/12,SUM($N118:U118),$L130,$F130)))</f>
        <v>0</v>
      </c>
      <c r="V130" s="240">
        <f>IF(V118=0,-V67,MIN(0,FV($H130/12,SUM($N118:V118),$L130,$F130)))</f>
        <v>0</v>
      </c>
      <c r="W130" s="240">
        <f>IF(W118=0,-W67,MIN(0,FV($H130/12,SUM($N118:W118),$L130,$F130)))</f>
        <v>0</v>
      </c>
      <c r="X130" s="240">
        <f>IF(X118=0,-X67,MIN(0,FV($H130/12,SUM($N118:X118),$L130,$F130)))</f>
        <v>0</v>
      </c>
      <c r="Y130" s="240">
        <f>IF(Y118=0,-Y67,MIN(0,FV($H130/12,SUM($N118:Y118),$L130,$F130)))</f>
        <v>0</v>
      </c>
      <c r="Z130" s="240">
        <f>IF(Z118=0,-Z67,MIN(0,FV($H130/12,SUM($N118:Z118),$L130,$F130)))</f>
        <v>0</v>
      </c>
      <c r="AA130" s="240">
        <f>IF(AA118=0,-AA67,MIN(0,FV($H130/12,SUM($N118:AA118),$L130,$F130)))</f>
        <v>0</v>
      </c>
      <c r="AB130" s="240">
        <f>IF(AB118=0,-AB67,MIN(0,FV($H130/12,SUM($N118:AB118),$L130,$F130)))</f>
        <v>0</v>
      </c>
      <c r="AD130" s="310">
        <f t="shared" si="231"/>
        <v>0</v>
      </c>
      <c r="AE130" s="310">
        <f t="shared" si="244"/>
        <v>0</v>
      </c>
      <c r="AF130" s="310">
        <f t="shared" si="244"/>
        <v>0</v>
      </c>
      <c r="AG130" s="310">
        <f t="shared" si="244"/>
        <v>0</v>
      </c>
      <c r="AH130" s="310">
        <f t="shared" si="244"/>
        <v>0</v>
      </c>
      <c r="AI130" s="310">
        <f t="shared" si="244"/>
        <v>0</v>
      </c>
      <c r="AJ130" s="310">
        <f t="shared" si="244"/>
        <v>0</v>
      </c>
      <c r="AK130" s="310">
        <f t="shared" si="244"/>
        <v>0</v>
      </c>
      <c r="AL130" s="310">
        <f t="shared" si="244"/>
        <v>0</v>
      </c>
      <c r="AM130" s="310">
        <f t="shared" si="244"/>
        <v>0</v>
      </c>
      <c r="AN130" s="310">
        <f t="shared" si="244"/>
        <v>0</v>
      </c>
      <c r="AO130" s="310">
        <f t="shared" si="244"/>
        <v>0</v>
      </c>
      <c r="AP130" s="310">
        <f t="shared" si="244"/>
        <v>0</v>
      </c>
      <c r="AQ130" s="310">
        <f t="shared" si="244"/>
        <v>0</v>
      </c>
      <c r="AR130" s="310">
        <f t="shared" si="244"/>
        <v>0</v>
      </c>
      <c r="AS130" s="310">
        <f t="shared" si="244"/>
        <v>0</v>
      </c>
      <c r="AT130" s="310">
        <f t="shared" si="244"/>
        <v>0</v>
      </c>
      <c r="AU130" s="310">
        <f t="shared" si="244"/>
        <v>0</v>
      </c>
      <c r="AV130" s="310">
        <f t="shared" si="244"/>
        <v>0</v>
      </c>
      <c r="AW130" s="310">
        <f t="shared" si="244"/>
        <v>0</v>
      </c>
      <c r="AX130" s="310">
        <f t="shared" si="244"/>
        <v>0</v>
      </c>
      <c r="AY130" s="310">
        <f t="shared" si="244"/>
        <v>0</v>
      </c>
      <c r="AZ130" s="310">
        <f t="shared" si="244"/>
        <v>0</v>
      </c>
      <c r="BA130" s="310">
        <f t="shared" si="244"/>
        <v>0</v>
      </c>
      <c r="BB130" s="310">
        <f t="shared" si="244"/>
        <v>0</v>
      </c>
      <c r="BC130" s="310">
        <f t="shared" si="244"/>
        <v>0</v>
      </c>
      <c r="BD130" s="310">
        <f t="shared" si="244"/>
        <v>0</v>
      </c>
      <c r="BE130" s="310">
        <f t="shared" si="244"/>
        <v>0</v>
      </c>
      <c r="BF130" s="310">
        <f t="shared" si="244"/>
        <v>0</v>
      </c>
      <c r="BG130" s="310">
        <f t="shared" si="244"/>
        <v>0</v>
      </c>
      <c r="BH130" s="310">
        <f t="shared" si="244"/>
        <v>0</v>
      </c>
      <c r="BI130" s="310">
        <f t="shared" si="244"/>
        <v>0</v>
      </c>
      <c r="BJ130" s="310">
        <f t="shared" si="244"/>
        <v>0</v>
      </c>
      <c r="BK130" s="310">
        <f t="shared" si="244"/>
        <v>0</v>
      </c>
      <c r="BL130" s="310">
        <f t="shared" si="244"/>
        <v>0</v>
      </c>
      <c r="BM130" s="310">
        <f t="shared" si="244"/>
        <v>0</v>
      </c>
      <c r="BN130" s="310">
        <f t="shared" si="244"/>
        <v>0</v>
      </c>
      <c r="BO130" s="310">
        <f t="shared" si="244"/>
        <v>0</v>
      </c>
      <c r="BP130" s="310">
        <f t="shared" si="244"/>
        <v>0</v>
      </c>
      <c r="BQ130" s="310">
        <f t="shared" si="244"/>
        <v>0</v>
      </c>
      <c r="BR130" s="310">
        <f t="shared" si="244"/>
        <v>0</v>
      </c>
      <c r="BS130" s="310">
        <f t="shared" si="244"/>
        <v>0</v>
      </c>
      <c r="BT130" s="310">
        <f t="shared" si="244"/>
        <v>0</v>
      </c>
      <c r="BU130" s="310">
        <f t="shared" si="244"/>
        <v>0</v>
      </c>
      <c r="BV130" s="310">
        <f t="shared" si="244"/>
        <v>0</v>
      </c>
      <c r="BW130" s="310">
        <f t="shared" si="244"/>
        <v>0</v>
      </c>
      <c r="BX130" s="310">
        <f t="shared" si="244"/>
        <v>0</v>
      </c>
      <c r="BY130" s="310">
        <f t="shared" si="244"/>
        <v>0</v>
      </c>
      <c r="BZ130" s="310">
        <f t="shared" si="244"/>
        <v>0</v>
      </c>
      <c r="CA130" s="310">
        <f t="shared" si="244"/>
        <v>0</v>
      </c>
      <c r="CB130" s="310">
        <f t="shared" si="244"/>
        <v>0</v>
      </c>
      <c r="CC130" s="310">
        <f t="shared" si="244"/>
        <v>0</v>
      </c>
      <c r="CD130" s="310">
        <f t="shared" si="244"/>
        <v>0</v>
      </c>
      <c r="CE130" s="310">
        <f t="shared" si="244"/>
        <v>0</v>
      </c>
      <c r="CF130" s="310">
        <f t="shared" si="244"/>
        <v>0</v>
      </c>
      <c r="CG130" s="310">
        <f t="shared" si="244"/>
        <v>0</v>
      </c>
      <c r="CH130" s="310">
        <f t="shared" si="244"/>
        <v>0</v>
      </c>
      <c r="CI130" s="310">
        <f t="shared" si="244"/>
        <v>0</v>
      </c>
      <c r="CJ130" s="310">
        <f t="shared" si="244"/>
        <v>0</v>
      </c>
      <c r="CK130" s="310">
        <f t="shared" si="244"/>
        <v>0</v>
      </c>
      <c r="CL130" s="310">
        <f t="shared" si="244"/>
        <v>0</v>
      </c>
      <c r="CM130" s="310">
        <f t="shared" si="244"/>
        <v>0</v>
      </c>
      <c r="CN130" s="310">
        <f t="shared" si="244"/>
        <v>0</v>
      </c>
      <c r="CO130" s="310">
        <f t="shared" si="244"/>
        <v>0</v>
      </c>
      <c r="CP130" s="310">
        <f t="shared" si="244"/>
        <v>0</v>
      </c>
      <c r="CQ130" s="310">
        <f t="shared" si="243"/>
        <v>0</v>
      </c>
      <c r="CR130" s="310">
        <f t="shared" si="243"/>
        <v>0</v>
      </c>
      <c r="CS130" s="310">
        <f t="shared" si="243"/>
        <v>0</v>
      </c>
      <c r="CT130" s="310">
        <f t="shared" si="243"/>
        <v>0</v>
      </c>
      <c r="CU130" s="310">
        <f t="shared" si="243"/>
        <v>0</v>
      </c>
      <c r="CV130" s="310">
        <f t="shared" si="243"/>
        <v>0</v>
      </c>
      <c r="CW130" s="310">
        <f t="shared" si="243"/>
        <v>0</v>
      </c>
      <c r="CX130" s="310">
        <f t="shared" si="243"/>
        <v>0</v>
      </c>
      <c r="CY130" s="310">
        <f t="shared" si="243"/>
        <v>0</v>
      </c>
      <c r="CZ130" s="310">
        <f t="shared" si="243"/>
        <v>0</v>
      </c>
      <c r="DA130" s="310">
        <f t="shared" si="243"/>
        <v>0</v>
      </c>
      <c r="DB130" s="310">
        <f t="shared" si="243"/>
        <v>0</v>
      </c>
      <c r="DC130" s="310">
        <f t="shared" si="243"/>
        <v>0</v>
      </c>
      <c r="DD130" s="310">
        <f t="shared" si="243"/>
        <v>0</v>
      </c>
      <c r="DE130" s="310">
        <f t="shared" si="243"/>
        <v>0</v>
      </c>
      <c r="DF130" s="310">
        <f t="shared" si="243"/>
        <v>0</v>
      </c>
      <c r="DG130" s="310">
        <f t="shared" si="243"/>
        <v>0</v>
      </c>
      <c r="DH130" s="310">
        <f t="shared" si="243"/>
        <v>0</v>
      </c>
      <c r="DI130" s="310">
        <f t="shared" si="243"/>
        <v>0</v>
      </c>
      <c r="DJ130" s="310">
        <f t="shared" si="243"/>
        <v>0</v>
      </c>
      <c r="DK130" s="310">
        <f t="shared" si="243"/>
        <v>0</v>
      </c>
      <c r="DL130" s="310">
        <f t="shared" si="243"/>
        <v>0</v>
      </c>
      <c r="DM130" s="310">
        <f t="shared" si="243"/>
        <v>0</v>
      </c>
      <c r="DN130" s="310">
        <f t="shared" si="243"/>
        <v>0</v>
      </c>
      <c r="DO130" s="310">
        <f t="shared" si="243"/>
        <v>0</v>
      </c>
      <c r="DP130" s="310">
        <f t="shared" si="243"/>
        <v>0</v>
      </c>
      <c r="DQ130" s="310">
        <f t="shared" si="243"/>
        <v>0</v>
      </c>
      <c r="DR130" s="310">
        <f t="shared" si="243"/>
        <v>0</v>
      </c>
      <c r="DS130" s="310">
        <f t="shared" si="243"/>
        <v>0</v>
      </c>
      <c r="DT130" s="310">
        <f t="shared" si="243"/>
        <v>0</v>
      </c>
      <c r="DU130" s="310">
        <f t="shared" si="243"/>
        <v>0</v>
      </c>
      <c r="DV130" s="310">
        <f t="shared" si="243"/>
        <v>0</v>
      </c>
      <c r="DW130" s="310">
        <f t="shared" si="243"/>
        <v>0</v>
      </c>
      <c r="DX130" s="310">
        <f t="shared" si="243"/>
        <v>0</v>
      </c>
      <c r="DY130" s="310">
        <f t="shared" si="243"/>
        <v>0</v>
      </c>
      <c r="DZ130" s="310">
        <f t="shared" si="243"/>
        <v>0</v>
      </c>
      <c r="EA130" s="310">
        <f t="shared" si="243"/>
        <v>0</v>
      </c>
      <c r="EB130" s="310">
        <f t="shared" si="243"/>
        <v>0</v>
      </c>
      <c r="EC130" s="310">
        <f t="shared" si="243"/>
        <v>0</v>
      </c>
      <c r="ED130" s="310">
        <f t="shared" si="243"/>
        <v>0</v>
      </c>
      <c r="EE130" s="310">
        <f t="shared" si="243"/>
        <v>0</v>
      </c>
      <c r="EF130" s="310">
        <f t="shared" si="243"/>
        <v>0</v>
      </c>
      <c r="EG130" s="310">
        <f t="shared" si="243"/>
        <v>0</v>
      </c>
      <c r="EH130" s="310">
        <f t="shared" si="243"/>
        <v>0</v>
      </c>
      <c r="EI130" s="310">
        <f t="shared" si="243"/>
        <v>0</v>
      </c>
      <c r="EJ130" s="310">
        <f t="shared" si="243"/>
        <v>0</v>
      </c>
      <c r="EK130" s="310">
        <f t="shared" si="243"/>
        <v>0</v>
      </c>
      <c r="EL130" s="310">
        <f t="shared" si="243"/>
        <v>0</v>
      </c>
      <c r="EM130" s="310">
        <f t="shared" si="243"/>
        <v>0</v>
      </c>
      <c r="EN130" s="310">
        <f t="shared" si="243"/>
        <v>0</v>
      </c>
      <c r="EO130" s="310">
        <f t="shared" si="243"/>
        <v>0</v>
      </c>
      <c r="EP130" s="310">
        <f t="shared" si="243"/>
        <v>0</v>
      </c>
      <c r="EQ130" s="310">
        <f t="shared" si="243"/>
        <v>0</v>
      </c>
      <c r="ER130" s="310">
        <f t="shared" si="243"/>
        <v>0</v>
      </c>
      <c r="ES130" s="310">
        <f t="shared" si="243"/>
        <v>0</v>
      </c>
      <c r="ET130" s="310">
        <f t="shared" si="243"/>
        <v>0</v>
      </c>
      <c r="EU130" s="310">
        <f t="shared" si="243"/>
        <v>0</v>
      </c>
      <c r="EV130" s="310">
        <f t="shared" si="243"/>
        <v>0</v>
      </c>
      <c r="EW130" s="310">
        <f t="shared" si="243"/>
        <v>0</v>
      </c>
      <c r="EX130" s="310">
        <f t="shared" si="243"/>
        <v>0</v>
      </c>
      <c r="EY130" s="310">
        <f t="shared" si="243"/>
        <v>0</v>
      </c>
      <c r="EZ130" s="310">
        <f t="shared" si="243"/>
        <v>0</v>
      </c>
      <c r="FA130" s="310">
        <f t="shared" si="243"/>
        <v>0</v>
      </c>
      <c r="FB130" s="310">
        <f>IFERROR(IF(AND(FA91=($I91*12),FB91=($I91*12)),0,IF(FB79&gt;0,-FB67,MIN(0,FV($H130/12,FB91,FB103,FB67)))),0)</f>
        <v>0</v>
      </c>
      <c r="FC130" s="310">
        <f t="shared" ref="FC130:HA131" si="245">IFERROR(IF(AND(FB91=($I91*12),FC91=($I91*12)),0,IF(FC79&gt;0,-FC67,MIN(0,FV($H130/12,FC91,FC103,FC67)))),0)</f>
        <v>0</v>
      </c>
      <c r="FD130" s="310">
        <f t="shared" si="245"/>
        <v>0</v>
      </c>
      <c r="FE130" s="310">
        <f t="shared" si="245"/>
        <v>0</v>
      </c>
      <c r="FF130" s="310">
        <f t="shared" si="245"/>
        <v>0</v>
      </c>
      <c r="FG130" s="310">
        <f t="shared" si="245"/>
        <v>0</v>
      </c>
      <c r="FH130" s="310">
        <f t="shared" si="245"/>
        <v>0</v>
      </c>
      <c r="FI130" s="310">
        <f t="shared" si="245"/>
        <v>0</v>
      </c>
      <c r="FJ130" s="310">
        <f t="shared" si="245"/>
        <v>0</v>
      </c>
      <c r="FK130" s="310">
        <f t="shared" si="245"/>
        <v>0</v>
      </c>
      <c r="FL130" s="310">
        <f t="shared" si="245"/>
        <v>0</v>
      </c>
      <c r="FM130" s="310">
        <f t="shared" si="245"/>
        <v>0</v>
      </c>
      <c r="FN130" s="310">
        <f t="shared" si="245"/>
        <v>0</v>
      </c>
      <c r="FO130" s="310">
        <f t="shared" si="245"/>
        <v>0</v>
      </c>
      <c r="FP130" s="310">
        <f t="shared" si="245"/>
        <v>0</v>
      </c>
      <c r="FQ130" s="310">
        <f t="shared" si="245"/>
        <v>0</v>
      </c>
      <c r="FR130" s="310">
        <f t="shared" si="245"/>
        <v>0</v>
      </c>
      <c r="FS130" s="310">
        <f t="shared" si="245"/>
        <v>0</v>
      </c>
      <c r="FT130" s="310">
        <f t="shared" si="245"/>
        <v>0</v>
      </c>
      <c r="FU130" s="310">
        <f t="shared" si="245"/>
        <v>0</v>
      </c>
      <c r="FV130" s="310">
        <f t="shared" si="245"/>
        <v>0</v>
      </c>
      <c r="FW130" s="310">
        <f t="shared" si="245"/>
        <v>0</v>
      </c>
      <c r="FX130" s="310">
        <f t="shared" si="245"/>
        <v>0</v>
      </c>
      <c r="FY130" s="310">
        <f t="shared" si="245"/>
        <v>0</v>
      </c>
      <c r="FZ130" s="310">
        <f t="shared" si="245"/>
        <v>0</v>
      </c>
      <c r="GA130" s="310">
        <f t="shared" si="245"/>
        <v>0</v>
      </c>
      <c r="GB130" s="310">
        <f t="shared" si="245"/>
        <v>0</v>
      </c>
      <c r="GC130" s="310">
        <f t="shared" si="245"/>
        <v>0</v>
      </c>
      <c r="GD130" s="310">
        <f t="shared" si="245"/>
        <v>0</v>
      </c>
      <c r="GE130" s="310">
        <f t="shared" si="245"/>
        <v>0</v>
      </c>
      <c r="GF130" s="310">
        <f t="shared" si="245"/>
        <v>0</v>
      </c>
      <c r="GG130" s="310">
        <f t="shared" si="245"/>
        <v>0</v>
      </c>
      <c r="GH130" s="310">
        <f t="shared" si="245"/>
        <v>0</v>
      </c>
      <c r="GI130" s="310">
        <f t="shared" si="245"/>
        <v>0</v>
      </c>
      <c r="GJ130" s="310">
        <f t="shared" si="245"/>
        <v>0</v>
      </c>
      <c r="GK130" s="310">
        <f t="shared" si="245"/>
        <v>0</v>
      </c>
      <c r="GL130" s="310">
        <f t="shared" si="245"/>
        <v>0</v>
      </c>
      <c r="GM130" s="310">
        <f t="shared" si="245"/>
        <v>0</v>
      </c>
      <c r="GN130" s="310">
        <f t="shared" si="245"/>
        <v>0</v>
      </c>
      <c r="GO130" s="310">
        <f t="shared" si="245"/>
        <v>0</v>
      </c>
      <c r="GP130" s="310">
        <f t="shared" si="245"/>
        <v>0</v>
      </c>
      <c r="GQ130" s="310">
        <f t="shared" si="245"/>
        <v>0</v>
      </c>
      <c r="GR130" s="310">
        <f t="shared" si="245"/>
        <v>0</v>
      </c>
      <c r="GS130" s="310">
        <f t="shared" si="245"/>
        <v>0</v>
      </c>
      <c r="GT130" s="310">
        <f t="shared" si="245"/>
        <v>0</v>
      </c>
      <c r="GU130" s="310">
        <f t="shared" si="245"/>
        <v>0</v>
      </c>
      <c r="GV130" s="310">
        <f t="shared" si="245"/>
        <v>0</v>
      </c>
      <c r="GW130" s="310">
        <f t="shared" si="245"/>
        <v>0</v>
      </c>
      <c r="GX130" s="310">
        <f t="shared" si="245"/>
        <v>0</v>
      </c>
      <c r="GY130" s="310">
        <f t="shared" si="245"/>
        <v>0</v>
      </c>
      <c r="GZ130" s="310">
        <f t="shared" si="245"/>
        <v>0</v>
      </c>
      <c r="HA130" s="310">
        <f t="shared" si="245"/>
        <v>0</v>
      </c>
    </row>
    <row r="131" spans="1:209" x14ac:dyDescent="0.2">
      <c r="C131" s="262">
        <f t="shared" si="238"/>
        <v>10</v>
      </c>
      <c r="D131" s="21"/>
      <c r="F131" s="307">
        <f t="shared" si="235"/>
        <v>0</v>
      </c>
      <c r="G131" s="307" t="e">
        <f t="shared" si="236"/>
        <v>#DIV/0!</v>
      </c>
      <c r="H131" s="291" t="str">
        <f t="shared" si="235"/>
        <v/>
      </c>
      <c r="I131" s="294">
        <f t="shared" si="235"/>
        <v>0</v>
      </c>
      <c r="J131" s="294"/>
      <c r="K131" s="294" t="str">
        <f t="shared" si="235"/>
        <v/>
      </c>
      <c r="L131" s="279">
        <f t="shared" si="230"/>
        <v>0</v>
      </c>
      <c r="N131" s="240">
        <f>IF(N119=0,-N68,MIN(0,FV($H131/12,SUM($N119:N119),$L131,$F131)))</f>
        <v>0</v>
      </c>
      <c r="O131" s="240">
        <f>IF(O119=0,-O68,MIN(0,FV($H131/12,SUM($N119:O119),$L131,$F131)))</f>
        <v>0</v>
      </c>
      <c r="P131" s="240">
        <f>IF(P119=0,-P68,MIN(0,FV($H131/12,SUM($N119:P119),$L131,$F131)))</f>
        <v>0</v>
      </c>
      <c r="Q131" s="240">
        <f>IF(Q119=0,-Q68,MIN(0,FV($H131/12,SUM($N119:Q119),$L131,$F131)))</f>
        <v>0</v>
      </c>
      <c r="R131" s="240">
        <f>IF(R119=0,-R68,MIN(0,FV($H131/12,SUM($N119:R119),$L131,$F131)))</f>
        <v>0</v>
      </c>
      <c r="S131" s="240">
        <f>IF(S119=0,-S68,MIN(0,FV($H131/12,SUM($N119:S119),$L131,$F131)))</f>
        <v>0</v>
      </c>
      <c r="T131" s="240">
        <f>IF(T119=0,-T68,MIN(0,FV($H131/12,SUM($N119:T119),$L131,$F131)))</f>
        <v>0</v>
      </c>
      <c r="U131" s="240">
        <f>IF(U119=0,-U68,MIN(0,FV($H131/12,SUM($N119:U119),$L131,$F131)))</f>
        <v>0</v>
      </c>
      <c r="V131" s="240">
        <f>IF(V119=0,-V68,MIN(0,FV($H131/12,SUM($N119:V119),$L131,$F131)))</f>
        <v>0</v>
      </c>
      <c r="W131" s="240">
        <f>IF(W119=0,-W68,MIN(0,FV($H131/12,SUM($N119:W119),$L131,$F131)))</f>
        <v>0</v>
      </c>
      <c r="X131" s="240">
        <f>IF(X119=0,-X68,MIN(0,FV($H131/12,SUM($N119:X119),$L131,$F131)))</f>
        <v>0</v>
      </c>
      <c r="Y131" s="240">
        <f>IF(Y119=0,-Y68,MIN(0,FV($H131/12,SUM($N119:Y119),$L131,$F131)))</f>
        <v>0</v>
      </c>
      <c r="Z131" s="240">
        <f>IF(Z119=0,-Z68,MIN(0,FV($H131/12,SUM($N119:Z119),$L131,$F131)))</f>
        <v>0</v>
      </c>
      <c r="AA131" s="240">
        <f>IF(AA119=0,-AA68,MIN(0,FV($H131/12,SUM($N119:AA119),$L131,$F131)))</f>
        <v>0</v>
      </c>
      <c r="AB131" s="240">
        <f>IF(AB119=0,-AB68,MIN(0,FV($H131/12,SUM($N119:AB119),$L131,$F131)))</f>
        <v>0</v>
      </c>
      <c r="AD131" s="311">
        <f t="shared" si="231"/>
        <v>0</v>
      </c>
      <c r="AE131" s="311">
        <f t="shared" si="244"/>
        <v>0</v>
      </c>
      <c r="AF131" s="311">
        <f t="shared" si="244"/>
        <v>0</v>
      </c>
      <c r="AG131" s="311">
        <f t="shared" si="244"/>
        <v>0</v>
      </c>
      <c r="AH131" s="311">
        <f t="shared" si="244"/>
        <v>0</v>
      </c>
      <c r="AI131" s="311">
        <f t="shared" si="244"/>
        <v>0</v>
      </c>
      <c r="AJ131" s="311">
        <f t="shared" si="244"/>
        <v>0</v>
      </c>
      <c r="AK131" s="311">
        <f t="shared" si="244"/>
        <v>0</v>
      </c>
      <c r="AL131" s="311">
        <f t="shared" si="244"/>
        <v>0</v>
      </c>
      <c r="AM131" s="311">
        <f t="shared" si="244"/>
        <v>0</v>
      </c>
      <c r="AN131" s="311">
        <f t="shared" si="244"/>
        <v>0</v>
      </c>
      <c r="AO131" s="311">
        <f t="shared" si="244"/>
        <v>0</v>
      </c>
      <c r="AP131" s="311">
        <f t="shared" si="244"/>
        <v>0</v>
      </c>
      <c r="AQ131" s="311">
        <f t="shared" si="244"/>
        <v>0</v>
      </c>
      <c r="AR131" s="311">
        <f t="shared" si="244"/>
        <v>0</v>
      </c>
      <c r="AS131" s="311">
        <f t="shared" si="244"/>
        <v>0</v>
      </c>
      <c r="AT131" s="311">
        <f t="shared" si="244"/>
        <v>0</v>
      </c>
      <c r="AU131" s="311">
        <f t="shared" si="244"/>
        <v>0</v>
      </c>
      <c r="AV131" s="311">
        <f t="shared" si="244"/>
        <v>0</v>
      </c>
      <c r="AW131" s="311">
        <f t="shared" si="244"/>
        <v>0</v>
      </c>
      <c r="AX131" s="311">
        <f t="shared" si="244"/>
        <v>0</v>
      </c>
      <c r="AY131" s="311">
        <f t="shared" si="244"/>
        <v>0</v>
      </c>
      <c r="AZ131" s="311">
        <f t="shared" si="244"/>
        <v>0</v>
      </c>
      <c r="BA131" s="311">
        <f t="shared" si="244"/>
        <v>0</v>
      </c>
      <c r="BB131" s="311">
        <f t="shared" si="244"/>
        <v>0</v>
      </c>
      <c r="BC131" s="311">
        <f t="shared" si="244"/>
        <v>0</v>
      </c>
      <c r="BD131" s="311">
        <f t="shared" si="244"/>
        <v>0</v>
      </c>
      <c r="BE131" s="311">
        <f t="shared" si="244"/>
        <v>0</v>
      </c>
      <c r="BF131" s="311">
        <f t="shared" si="244"/>
        <v>0</v>
      </c>
      <c r="BG131" s="311">
        <f t="shared" si="244"/>
        <v>0</v>
      </c>
      <c r="BH131" s="311">
        <f t="shared" si="244"/>
        <v>0</v>
      </c>
      <c r="BI131" s="311">
        <f t="shared" si="244"/>
        <v>0</v>
      </c>
      <c r="BJ131" s="311">
        <f t="shared" si="244"/>
        <v>0</v>
      </c>
      <c r="BK131" s="311">
        <f t="shared" si="244"/>
        <v>0</v>
      </c>
      <c r="BL131" s="311">
        <f t="shared" si="244"/>
        <v>0</v>
      </c>
      <c r="BM131" s="311">
        <f t="shared" si="244"/>
        <v>0</v>
      </c>
      <c r="BN131" s="311">
        <f t="shared" si="244"/>
        <v>0</v>
      </c>
      <c r="BO131" s="311">
        <f t="shared" si="244"/>
        <v>0</v>
      </c>
      <c r="BP131" s="311">
        <f t="shared" si="244"/>
        <v>0</v>
      </c>
      <c r="BQ131" s="311">
        <f t="shared" si="244"/>
        <v>0</v>
      </c>
      <c r="BR131" s="311">
        <f t="shared" si="244"/>
        <v>0</v>
      </c>
      <c r="BS131" s="311">
        <f t="shared" si="244"/>
        <v>0</v>
      </c>
      <c r="BT131" s="311">
        <f t="shared" si="244"/>
        <v>0</v>
      </c>
      <c r="BU131" s="311">
        <f t="shared" si="244"/>
        <v>0</v>
      </c>
      <c r="BV131" s="311">
        <f t="shared" si="244"/>
        <v>0</v>
      </c>
      <c r="BW131" s="311">
        <f t="shared" si="244"/>
        <v>0</v>
      </c>
      <c r="BX131" s="311">
        <f t="shared" si="244"/>
        <v>0</v>
      </c>
      <c r="BY131" s="311">
        <f t="shared" si="244"/>
        <v>0</v>
      </c>
      <c r="BZ131" s="311">
        <f t="shared" si="244"/>
        <v>0</v>
      </c>
      <c r="CA131" s="311">
        <f t="shared" si="244"/>
        <v>0</v>
      </c>
      <c r="CB131" s="311">
        <f t="shared" si="244"/>
        <v>0</v>
      </c>
      <c r="CC131" s="311">
        <f t="shared" si="244"/>
        <v>0</v>
      </c>
      <c r="CD131" s="311">
        <f t="shared" si="244"/>
        <v>0</v>
      </c>
      <c r="CE131" s="311">
        <f t="shared" si="244"/>
        <v>0</v>
      </c>
      <c r="CF131" s="311">
        <f t="shared" si="244"/>
        <v>0</v>
      </c>
      <c r="CG131" s="311">
        <f t="shared" si="244"/>
        <v>0</v>
      </c>
      <c r="CH131" s="311">
        <f t="shared" si="244"/>
        <v>0</v>
      </c>
      <c r="CI131" s="311">
        <f t="shared" si="244"/>
        <v>0</v>
      </c>
      <c r="CJ131" s="311">
        <f t="shared" si="244"/>
        <v>0</v>
      </c>
      <c r="CK131" s="311">
        <f t="shared" si="244"/>
        <v>0</v>
      </c>
      <c r="CL131" s="311">
        <f t="shared" si="244"/>
        <v>0</v>
      </c>
      <c r="CM131" s="311">
        <f t="shared" si="244"/>
        <v>0</v>
      </c>
      <c r="CN131" s="311">
        <f t="shared" si="244"/>
        <v>0</v>
      </c>
      <c r="CO131" s="311">
        <f t="shared" si="244"/>
        <v>0</v>
      </c>
      <c r="CP131" s="311">
        <f t="shared" ref="CP131:FA131" si="246">IFERROR(IF(AND(CO92=($I92*12),CP92=($I92*12)),0,IF(CP80&gt;0,-CP68,MIN(0,FV($H131/12,CP92,CP104,CP68)))),0)</f>
        <v>0</v>
      </c>
      <c r="CQ131" s="311">
        <f t="shared" si="246"/>
        <v>0</v>
      </c>
      <c r="CR131" s="311">
        <f t="shared" si="246"/>
        <v>0</v>
      </c>
      <c r="CS131" s="311">
        <f t="shared" si="246"/>
        <v>0</v>
      </c>
      <c r="CT131" s="311">
        <f t="shared" si="246"/>
        <v>0</v>
      </c>
      <c r="CU131" s="311">
        <f t="shared" si="246"/>
        <v>0</v>
      </c>
      <c r="CV131" s="311">
        <f t="shared" si="246"/>
        <v>0</v>
      </c>
      <c r="CW131" s="311">
        <f t="shared" si="246"/>
        <v>0</v>
      </c>
      <c r="CX131" s="311">
        <f t="shared" si="246"/>
        <v>0</v>
      </c>
      <c r="CY131" s="311">
        <f t="shared" si="246"/>
        <v>0</v>
      </c>
      <c r="CZ131" s="311">
        <f t="shared" si="246"/>
        <v>0</v>
      </c>
      <c r="DA131" s="311">
        <f t="shared" si="246"/>
        <v>0</v>
      </c>
      <c r="DB131" s="311">
        <f t="shared" si="246"/>
        <v>0</v>
      </c>
      <c r="DC131" s="311">
        <f t="shared" si="246"/>
        <v>0</v>
      </c>
      <c r="DD131" s="311">
        <f t="shared" si="246"/>
        <v>0</v>
      </c>
      <c r="DE131" s="311">
        <f t="shared" si="246"/>
        <v>0</v>
      </c>
      <c r="DF131" s="311">
        <f t="shared" si="246"/>
        <v>0</v>
      </c>
      <c r="DG131" s="311">
        <f t="shared" si="246"/>
        <v>0</v>
      </c>
      <c r="DH131" s="311">
        <f t="shared" si="246"/>
        <v>0</v>
      </c>
      <c r="DI131" s="311">
        <f t="shared" si="246"/>
        <v>0</v>
      </c>
      <c r="DJ131" s="311">
        <f t="shared" si="246"/>
        <v>0</v>
      </c>
      <c r="DK131" s="311">
        <f t="shared" si="246"/>
        <v>0</v>
      </c>
      <c r="DL131" s="311">
        <f t="shared" si="246"/>
        <v>0</v>
      </c>
      <c r="DM131" s="311">
        <f t="shared" si="246"/>
        <v>0</v>
      </c>
      <c r="DN131" s="311">
        <f t="shared" si="246"/>
        <v>0</v>
      </c>
      <c r="DO131" s="311">
        <f t="shared" si="246"/>
        <v>0</v>
      </c>
      <c r="DP131" s="311">
        <f t="shared" si="246"/>
        <v>0</v>
      </c>
      <c r="DQ131" s="311">
        <f t="shared" si="246"/>
        <v>0</v>
      </c>
      <c r="DR131" s="311">
        <f t="shared" si="246"/>
        <v>0</v>
      </c>
      <c r="DS131" s="311">
        <f t="shared" si="246"/>
        <v>0</v>
      </c>
      <c r="DT131" s="311">
        <f t="shared" si="246"/>
        <v>0</v>
      </c>
      <c r="DU131" s="311">
        <f t="shared" si="246"/>
        <v>0</v>
      </c>
      <c r="DV131" s="311">
        <f t="shared" si="246"/>
        <v>0</v>
      </c>
      <c r="DW131" s="311">
        <f t="shared" si="246"/>
        <v>0</v>
      </c>
      <c r="DX131" s="311">
        <f t="shared" si="246"/>
        <v>0</v>
      </c>
      <c r="DY131" s="311">
        <f t="shared" si="246"/>
        <v>0</v>
      </c>
      <c r="DZ131" s="311">
        <f t="shared" si="246"/>
        <v>0</v>
      </c>
      <c r="EA131" s="311">
        <f t="shared" si="246"/>
        <v>0</v>
      </c>
      <c r="EB131" s="311">
        <f t="shared" si="246"/>
        <v>0</v>
      </c>
      <c r="EC131" s="311">
        <f t="shared" si="246"/>
        <v>0</v>
      </c>
      <c r="ED131" s="311">
        <f t="shared" si="246"/>
        <v>0</v>
      </c>
      <c r="EE131" s="311">
        <f t="shared" si="246"/>
        <v>0</v>
      </c>
      <c r="EF131" s="311">
        <f t="shared" si="246"/>
        <v>0</v>
      </c>
      <c r="EG131" s="311">
        <f t="shared" si="246"/>
        <v>0</v>
      </c>
      <c r="EH131" s="311">
        <f t="shared" si="246"/>
        <v>0</v>
      </c>
      <c r="EI131" s="311">
        <f t="shared" si="246"/>
        <v>0</v>
      </c>
      <c r="EJ131" s="311">
        <f t="shared" si="246"/>
        <v>0</v>
      </c>
      <c r="EK131" s="311">
        <f t="shared" si="246"/>
        <v>0</v>
      </c>
      <c r="EL131" s="311">
        <f t="shared" si="246"/>
        <v>0</v>
      </c>
      <c r="EM131" s="311">
        <f t="shared" si="246"/>
        <v>0</v>
      </c>
      <c r="EN131" s="311">
        <f t="shared" si="246"/>
        <v>0</v>
      </c>
      <c r="EO131" s="311">
        <f t="shared" si="246"/>
        <v>0</v>
      </c>
      <c r="EP131" s="311">
        <f t="shared" si="246"/>
        <v>0</v>
      </c>
      <c r="EQ131" s="311">
        <f t="shared" si="246"/>
        <v>0</v>
      </c>
      <c r="ER131" s="311">
        <f t="shared" si="246"/>
        <v>0</v>
      </c>
      <c r="ES131" s="311">
        <f t="shared" si="246"/>
        <v>0</v>
      </c>
      <c r="ET131" s="311">
        <f t="shared" si="246"/>
        <v>0</v>
      </c>
      <c r="EU131" s="311">
        <f t="shared" si="246"/>
        <v>0</v>
      </c>
      <c r="EV131" s="311">
        <f t="shared" si="246"/>
        <v>0</v>
      </c>
      <c r="EW131" s="311">
        <f t="shared" si="246"/>
        <v>0</v>
      </c>
      <c r="EX131" s="311">
        <f t="shared" si="246"/>
        <v>0</v>
      </c>
      <c r="EY131" s="311">
        <f t="shared" si="246"/>
        <v>0</v>
      </c>
      <c r="EZ131" s="311">
        <f t="shared" si="246"/>
        <v>0</v>
      </c>
      <c r="FA131" s="311">
        <f t="shared" si="246"/>
        <v>0</v>
      </c>
      <c r="FB131" s="311">
        <f>IFERROR(IF(AND(FA92=($I92*12),FB92=($I92*12)),0,IF(FB80&gt;0,-FB68,MIN(0,FV($H131/12,FB92,FB104,FB68)))),0)</f>
        <v>0</v>
      </c>
      <c r="FC131" s="311">
        <f t="shared" si="245"/>
        <v>0</v>
      </c>
      <c r="FD131" s="311">
        <f t="shared" si="245"/>
        <v>0</v>
      </c>
      <c r="FE131" s="311">
        <f t="shared" si="245"/>
        <v>0</v>
      </c>
      <c r="FF131" s="311">
        <f t="shared" si="245"/>
        <v>0</v>
      </c>
      <c r="FG131" s="311">
        <f t="shared" si="245"/>
        <v>0</v>
      </c>
      <c r="FH131" s="311">
        <f t="shared" si="245"/>
        <v>0</v>
      </c>
      <c r="FI131" s="311">
        <f t="shared" si="245"/>
        <v>0</v>
      </c>
      <c r="FJ131" s="311">
        <f t="shared" si="245"/>
        <v>0</v>
      </c>
      <c r="FK131" s="311">
        <f t="shared" si="245"/>
        <v>0</v>
      </c>
      <c r="FL131" s="311">
        <f t="shared" si="245"/>
        <v>0</v>
      </c>
      <c r="FM131" s="311">
        <f t="shared" si="245"/>
        <v>0</v>
      </c>
      <c r="FN131" s="311">
        <f t="shared" si="245"/>
        <v>0</v>
      </c>
      <c r="FO131" s="311">
        <f t="shared" si="245"/>
        <v>0</v>
      </c>
      <c r="FP131" s="311">
        <f t="shared" si="245"/>
        <v>0</v>
      </c>
      <c r="FQ131" s="311">
        <f t="shared" si="245"/>
        <v>0</v>
      </c>
      <c r="FR131" s="311">
        <f t="shared" si="245"/>
        <v>0</v>
      </c>
      <c r="FS131" s="311">
        <f t="shared" si="245"/>
        <v>0</v>
      </c>
      <c r="FT131" s="311">
        <f t="shared" si="245"/>
        <v>0</v>
      </c>
      <c r="FU131" s="311">
        <f t="shared" si="245"/>
        <v>0</v>
      </c>
      <c r="FV131" s="311">
        <f t="shared" si="245"/>
        <v>0</v>
      </c>
      <c r="FW131" s="311">
        <f t="shared" si="245"/>
        <v>0</v>
      </c>
      <c r="FX131" s="311">
        <f t="shared" si="245"/>
        <v>0</v>
      </c>
      <c r="FY131" s="311">
        <f t="shared" si="245"/>
        <v>0</v>
      </c>
      <c r="FZ131" s="311">
        <f t="shared" si="245"/>
        <v>0</v>
      </c>
      <c r="GA131" s="311">
        <f t="shared" si="245"/>
        <v>0</v>
      </c>
      <c r="GB131" s="311">
        <f t="shared" si="245"/>
        <v>0</v>
      </c>
      <c r="GC131" s="311">
        <f t="shared" si="245"/>
        <v>0</v>
      </c>
      <c r="GD131" s="311">
        <f t="shared" si="245"/>
        <v>0</v>
      </c>
      <c r="GE131" s="311">
        <f t="shared" si="245"/>
        <v>0</v>
      </c>
      <c r="GF131" s="311">
        <f t="shared" si="245"/>
        <v>0</v>
      </c>
      <c r="GG131" s="311">
        <f t="shared" si="245"/>
        <v>0</v>
      </c>
      <c r="GH131" s="311">
        <f t="shared" si="245"/>
        <v>0</v>
      </c>
      <c r="GI131" s="311">
        <f t="shared" si="245"/>
        <v>0</v>
      </c>
      <c r="GJ131" s="311">
        <f t="shared" si="245"/>
        <v>0</v>
      </c>
      <c r="GK131" s="311">
        <f t="shared" si="245"/>
        <v>0</v>
      </c>
      <c r="GL131" s="311">
        <f t="shared" si="245"/>
        <v>0</v>
      </c>
      <c r="GM131" s="311">
        <f t="shared" si="245"/>
        <v>0</v>
      </c>
      <c r="GN131" s="311">
        <f t="shared" si="245"/>
        <v>0</v>
      </c>
      <c r="GO131" s="311">
        <f t="shared" si="245"/>
        <v>0</v>
      </c>
      <c r="GP131" s="311">
        <f t="shared" si="245"/>
        <v>0</v>
      </c>
      <c r="GQ131" s="311">
        <f t="shared" si="245"/>
        <v>0</v>
      </c>
      <c r="GR131" s="311">
        <f t="shared" si="245"/>
        <v>0</v>
      </c>
      <c r="GS131" s="311">
        <f t="shared" si="245"/>
        <v>0</v>
      </c>
      <c r="GT131" s="311">
        <f t="shared" si="245"/>
        <v>0</v>
      </c>
      <c r="GU131" s="311">
        <f t="shared" si="245"/>
        <v>0</v>
      </c>
      <c r="GV131" s="311">
        <f t="shared" si="245"/>
        <v>0</v>
      </c>
      <c r="GW131" s="311">
        <f t="shared" si="245"/>
        <v>0</v>
      </c>
      <c r="GX131" s="311">
        <f t="shared" si="245"/>
        <v>0</v>
      </c>
      <c r="GY131" s="311">
        <f t="shared" si="245"/>
        <v>0</v>
      </c>
      <c r="GZ131" s="311">
        <f t="shared" si="245"/>
        <v>0</v>
      </c>
      <c r="HA131" s="311">
        <f t="shared" si="245"/>
        <v>0</v>
      </c>
    </row>
    <row r="132" spans="1:209" x14ac:dyDescent="0.2">
      <c r="C132" s="343"/>
      <c r="D132" s="264"/>
      <c r="E132" s="344"/>
      <c r="F132" s="367">
        <f>SUM(F122:F131)</f>
        <v>0</v>
      </c>
      <c r="G132" s="368" t="e">
        <f t="shared" si="236"/>
        <v>#DIV/0!</v>
      </c>
      <c r="H132" s="368" t="e">
        <f>SUMPRODUCT(G122:G131,H122:H131)</f>
        <v>#DIV/0!</v>
      </c>
      <c r="I132" s="369" t="e">
        <f>NPER(H132/12,L132,F132,0)/12</f>
        <v>#DIV/0!</v>
      </c>
      <c r="J132" s="369"/>
      <c r="K132" s="370"/>
      <c r="L132" s="367">
        <f>SUM(L122:L131)</f>
        <v>0</v>
      </c>
      <c r="M132" s="344"/>
      <c r="N132" s="349">
        <f>SUM(N122:N131)</f>
        <v>0</v>
      </c>
      <c r="O132" s="349">
        <f t="shared" ref="O132:U132" si="247">SUM(O122:O131)</f>
        <v>0</v>
      </c>
      <c r="P132" s="349">
        <f t="shared" si="247"/>
        <v>0</v>
      </c>
      <c r="Q132" s="349">
        <f t="shared" si="247"/>
        <v>0</v>
      </c>
      <c r="R132" s="349">
        <f t="shared" si="247"/>
        <v>0</v>
      </c>
      <c r="S132" s="349">
        <f t="shared" si="247"/>
        <v>0</v>
      </c>
      <c r="T132" s="349">
        <f t="shared" si="247"/>
        <v>0</v>
      </c>
      <c r="U132" s="349">
        <f t="shared" si="247"/>
        <v>0</v>
      </c>
      <c r="V132" s="349">
        <f t="shared" ref="V132:AB132" si="248">SUM(V122:V131)</f>
        <v>0</v>
      </c>
      <c r="W132" s="349">
        <f t="shared" si="248"/>
        <v>0</v>
      </c>
      <c r="X132" s="349">
        <f t="shared" si="248"/>
        <v>0</v>
      </c>
      <c r="Y132" s="349">
        <f t="shared" si="248"/>
        <v>0</v>
      </c>
      <c r="Z132" s="349">
        <f t="shared" si="248"/>
        <v>0</v>
      </c>
      <c r="AA132" s="349">
        <f t="shared" si="248"/>
        <v>0</v>
      </c>
      <c r="AB132" s="349">
        <f t="shared" si="248"/>
        <v>0</v>
      </c>
      <c r="AD132" s="376">
        <f>SUM(AD122:AD131)</f>
        <v>0</v>
      </c>
      <c r="AE132" s="376">
        <f t="shared" ref="AE132:CP132" si="249">SUM(AE122:AE131)</f>
        <v>0</v>
      </c>
      <c r="AF132" s="376">
        <f t="shared" si="249"/>
        <v>0</v>
      </c>
      <c r="AG132" s="376">
        <f t="shared" si="249"/>
        <v>0</v>
      </c>
      <c r="AH132" s="376">
        <f t="shared" si="249"/>
        <v>0</v>
      </c>
      <c r="AI132" s="376">
        <f t="shared" si="249"/>
        <v>0</v>
      </c>
      <c r="AJ132" s="376">
        <f t="shared" si="249"/>
        <v>0</v>
      </c>
      <c r="AK132" s="376">
        <f t="shared" si="249"/>
        <v>0</v>
      </c>
      <c r="AL132" s="376">
        <f t="shared" si="249"/>
        <v>0</v>
      </c>
      <c r="AM132" s="376">
        <f t="shared" si="249"/>
        <v>0</v>
      </c>
      <c r="AN132" s="376">
        <f t="shared" si="249"/>
        <v>0</v>
      </c>
      <c r="AO132" s="376">
        <f t="shared" si="249"/>
        <v>0</v>
      </c>
      <c r="AP132" s="376">
        <f t="shared" si="249"/>
        <v>0</v>
      </c>
      <c r="AQ132" s="376">
        <f t="shared" si="249"/>
        <v>0</v>
      </c>
      <c r="AR132" s="376">
        <f t="shared" si="249"/>
        <v>0</v>
      </c>
      <c r="AS132" s="376">
        <f t="shared" si="249"/>
        <v>0</v>
      </c>
      <c r="AT132" s="376">
        <f t="shared" si="249"/>
        <v>0</v>
      </c>
      <c r="AU132" s="376">
        <f t="shared" si="249"/>
        <v>0</v>
      </c>
      <c r="AV132" s="376">
        <f t="shared" si="249"/>
        <v>0</v>
      </c>
      <c r="AW132" s="376">
        <f t="shared" si="249"/>
        <v>0</v>
      </c>
      <c r="AX132" s="376">
        <f t="shared" si="249"/>
        <v>0</v>
      </c>
      <c r="AY132" s="376">
        <f t="shared" si="249"/>
        <v>0</v>
      </c>
      <c r="AZ132" s="376">
        <f t="shared" si="249"/>
        <v>0</v>
      </c>
      <c r="BA132" s="376">
        <f t="shared" si="249"/>
        <v>0</v>
      </c>
      <c r="BB132" s="376">
        <f t="shared" si="249"/>
        <v>0</v>
      </c>
      <c r="BC132" s="376">
        <f t="shared" si="249"/>
        <v>0</v>
      </c>
      <c r="BD132" s="376">
        <f t="shared" si="249"/>
        <v>0</v>
      </c>
      <c r="BE132" s="376">
        <f t="shared" si="249"/>
        <v>0</v>
      </c>
      <c r="BF132" s="376">
        <f t="shared" si="249"/>
        <v>0</v>
      </c>
      <c r="BG132" s="376">
        <f t="shared" si="249"/>
        <v>0</v>
      </c>
      <c r="BH132" s="376">
        <f t="shared" si="249"/>
        <v>0</v>
      </c>
      <c r="BI132" s="376">
        <f t="shared" si="249"/>
        <v>0</v>
      </c>
      <c r="BJ132" s="376">
        <f t="shared" si="249"/>
        <v>0</v>
      </c>
      <c r="BK132" s="376">
        <f t="shared" si="249"/>
        <v>0</v>
      </c>
      <c r="BL132" s="376">
        <f t="shared" si="249"/>
        <v>0</v>
      </c>
      <c r="BM132" s="376">
        <f t="shared" si="249"/>
        <v>0</v>
      </c>
      <c r="BN132" s="376">
        <f t="shared" si="249"/>
        <v>0</v>
      </c>
      <c r="BO132" s="376">
        <f t="shared" si="249"/>
        <v>0</v>
      </c>
      <c r="BP132" s="376">
        <f t="shared" si="249"/>
        <v>0</v>
      </c>
      <c r="BQ132" s="376">
        <f t="shared" si="249"/>
        <v>0</v>
      </c>
      <c r="BR132" s="376">
        <f t="shared" si="249"/>
        <v>0</v>
      </c>
      <c r="BS132" s="376">
        <f t="shared" si="249"/>
        <v>0</v>
      </c>
      <c r="BT132" s="376">
        <f t="shared" si="249"/>
        <v>0</v>
      </c>
      <c r="BU132" s="376">
        <f t="shared" si="249"/>
        <v>0</v>
      </c>
      <c r="BV132" s="376">
        <f t="shared" si="249"/>
        <v>0</v>
      </c>
      <c r="BW132" s="376">
        <f t="shared" si="249"/>
        <v>0</v>
      </c>
      <c r="BX132" s="376">
        <f t="shared" si="249"/>
        <v>0</v>
      </c>
      <c r="BY132" s="376">
        <f t="shared" si="249"/>
        <v>0</v>
      </c>
      <c r="BZ132" s="376">
        <f t="shared" si="249"/>
        <v>0</v>
      </c>
      <c r="CA132" s="376">
        <f t="shared" si="249"/>
        <v>0</v>
      </c>
      <c r="CB132" s="376">
        <f t="shared" si="249"/>
        <v>0</v>
      </c>
      <c r="CC132" s="376">
        <f t="shared" si="249"/>
        <v>0</v>
      </c>
      <c r="CD132" s="376">
        <f t="shared" si="249"/>
        <v>0</v>
      </c>
      <c r="CE132" s="376">
        <f t="shared" si="249"/>
        <v>0</v>
      </c>
      <c r="CF132" s="376">
        <f t="shared" si="249"/>
        <v>0</v>
      </c>
      <c r="CG132" s="376">
        <f t="shared" si="249"/>
        <v>0</v>
      </c>
      <c r="CH132" s="376">
        <f t="shared" si="249"/>
        <v>0</v>
      </c>
      <c r="CI132" s="376">
        <f t="shared" si="249"/>
        <v>0</v>
      </c>
      <c r="CJ132" s="376">
        <f t="shared" si="249"/>
        <v>0</v>
      </c>
      <c r="CK132" s="376">
        <f t="shared" si="249"/>
        <v>0</v>
      </c>
      <c r="CL132" s="376">
        <f t="shared" si="249"/>
        <v>0</v>
      </c>
      <c r="CM132" s="376">
        <f t="shared" si="249"/>
        <v>0</v>
      </c>
      <c r="CN132" s="376">
        <f t="shared" si="249"/>
        <v>0</v>
      </c>
      <c r="CO132" s="376">
        <f t="shared" si="249"/>
        <v>0</v>
      </c>
      <c r="CP132" s="376">
        <f t="shared" si="249"/>
        <v>0</v>
      </c>
      <c r="CQ132" s="376">
        <f t="shared" ref="CQ132:FB132" si="250">SUM(CQ122:CQ131)</f>
        <v>0</v>
      </c>
      <c r="CR132" s="376">
        <f t="shared" si="250"/>
        <v>0</v>
      </c>
      <c r="CS132" s="376">
        <f t="shared" si="250"/>
        <v>0</v>
      </c>
      <c r="CT132" s="376">
        <f t="shared" si="250"/>
        <v>0</v>
      </c>
      <c r="CU132" s="376">
        <f t="shared" si="250"/>
        <v>0</v>
      </c>
      <c r="CV132" s="376">
        <f t="shared" si="250"/>
        <v>0</v>
      </c>
      <c r="CW132" s="376">
        <f t="shared" si="250"/>
        <v>0</v>
      </c>
      <c r="CX132" s="376">
        <f t="shared" si="250"/>
        <v>0</v>
      </c>
      <c r="CY132" s="376">
        <f t="shared" si="250"/>
        <v>0</v>
      </c>
      <c r="CZ132" s="376">
        <f t="shared" si="250"/>
        <v>0</v>
      </c>
      <c r="DA132" s="376">
        <f t="shared" si="250"/>
        <v>0</v>
      </c>
      <c r="DB132" s="376">
        <f t="shared" si="250"/>
        <v>0</v>
      </c>
      <c r="DC132" s="376">
        <f t="shared" si="250"/>
        <v>0</v>
      </c>
      <c r="DD132" s="376">
        <f t="shared" si="250"/>
        <v>0</v>
      </c>
      <c r="DE132" s="376">
        <f t="shared" si="250"/>
        <v>0</v>
      </c>
      <c r="DF132" s="376">
        <f t="shared" si="250"/>
        <v>0</v>
      </c>
      <c r="DG132" s="376">
        <f t="shared" si="250"/>
        <v>0</v>
      </c>
      <c r="DH132" s="376">
        <f t="shared" si="250"/>
        <v>0</v>
      </c>
      <c r="DI132" s="376">
        <f t="shared" si="250"/>
        <v>0</v>
      </c>
      <c r="DJ132" s="376">
        <f t="shared" si="250"/>
        <v>0</v>
      </c>
      <c r="DK132" s="376">
        <f t="shared" si="250"/>
        <v>0</v>
      </c>
      <c r="DL132" s="376">
        <f t="shared" si="250"/>
        <v>0</v>
      </c>
      <c r="DM132" s="376">
        <f t="shared" si="250"/>
        <v>0</v>
      </c>
      <c r="DN132" s="376">
        <f t="shared" si="250"/>
        <v>0</v>
      </c>
      <c r="DO132" s="376">
        <f t="shared" si="250"/>
        <v>0</v>
      </c>
      <c r="DP132" s="376">
        <f t="shared" si="250"/>
        <v>0</v>
      </c>
      <c r="DQ132" s="376">
        <f t="shared" si="250"/>
        <v>0</v>
      </c>
      <c r="DR132" s="376">
        <f t="shared" si="250"/>
        <v>0</v>
      </c>
      <c r="DS132" s="376">
        <f t="shared" si="250"/>
        <v>0</v>
      </c>
      <c r="DT132" s="376">
        <f t="shared" si="250"/>
        <v>0</v>
      </c>
      <c r="DU132" s="376">
        <f t="shared" si="250"/>
        <v>0</v>
      </c>
      <c r="DV132" s="376">
        <f t="shared" si="250"/>
        <v>0</v>
      </c>
      <c r="DW132" s="376">
        <f t="shared" si="250"/>
        <v>0</v>
      </c>
      <c r="DX132" s="376">
        <f t="shared" si="250"/>
        <v>0</v>
      </c>
      <c r="DY132" s="376">
        <f t="shared" si="250"/>
        <v>0</v>
      </c>
      <c r="DZ132" s="376">
        <f t="shared" si="250"/>
        <v>0</v>
      </c>
      <c r="EA132" s="376">
        <f t="shared" si="250"/>
        <v>0</v>
      </c>
      <c r="EB132" s="376">
        <f t="shared" si="250"/>
        <v>0</v>
      </c>
      <c r="EC132" s="376">
        <f t="shared" si="250"/>
        <v>0</v>
      </c>
      <c r="ED132" s="376">
        <f t="shared" si="250"/>
        <v>0</v>
      </c>
      <c r="EE132" s="376">
        <f t="shared" si="250"/>
        <v>0</v>
      </c>
      <c r="EF132" s="376">
        <f t="shared" si="250"/>
        <v>0</v>
      </c>
      <c r="EG132" s="376">
        <f t="shared" si="250"/>
        <v>0</v>
      </c>
      <c r="EH132" s="376">
        <f t="shared" si="250"/>
        <v>0</v>
      </c>
      <c r="EI132" s="376">
        <f t="shared" si="250"/>
        <v>0</v>
      </c>
      <c r="EJ132" s="376">
        <f t="shared" si="250"/>
        <v>0</v>
      </c>
      <c r="EK132" s="376">
        <f t="shared" si="250"/>
        <v>0</v>
      </c>
      <c r="EL132" s="376">
        <f t="shared" si="250"/>
        <v>0</v>
      </c>
      <c r="EM132" s="376">
        <f t="shared" si="250"/>
        <v>0</v>
      </c>
      <c r="EN132" s="376">
        <f t="shared" si="250"/>
        <v>0</v>
      </c>
      <c r="EO132" s="376">
        <f t="shared" si="250"/>
        <v>0</v>
      </c>
      <c r="EP132" s="376">
        <f t="shared" si="250"/>
        <v>0</v>
      </c>
      <c r="EQ132" s="376">
        <f t="shared" si="250"/>
        <v>0</v>
      </c>
      <c r="ER132" s="376">
        <f t="shared" si="250"/>
        <v>0</v>
      </c>
      <c r="ES132" s="376">
        <f t="shared" si="250"/>
        <v>0</v>
      </c>
      <c r="ET132" s="376">
        <f t="shared" si="250"/>
        <v>0</v>
      </c>
      <c r="EU132" s="376">
        <f t="shared" si="250"/>
        <v>0</v>
      </c>
      <c r="EV132" s="376">
        <f t="shared" si="250"/>
        <v>0</v>
      </c>
      <c r="EW132" s="376">
        <f t="shared" si="250"/>
        <v>0</v>
      </c>
      <c r="EX132" s="376">
        <f t="shared" si="250"/>
        <v>0</v>
      </c>
      <c r="EY132" s="376">
        <f t="shared" si="250"/>
        <v>0</v>
      </c>
      <c r="EZ132" s="376">
        <f t="shared" si="250"/>
        <v>0</v>
      </c>
      <c r="FA132" s="376">
        <f t="shared" si="250"/>
        <v>0</v>
      </c>
      <c r="FB132" s="376">
        <f t="shared" si="250"/>
        <v>0</v>
      </c>
      <c r="FC132" s="376">
        <f t="shared" ref="FC132:HA132" si="251">SUM(FC122:FC131)</f>
        <v>0</v>
      </c>
      <c r="FD132" s="376">
        <f t="shared" si="251"/>
        <v>0</v>
      </c>
      <c r="FE132" s="376">
        <f t="shared" si="251"/>
        <v>0</v>
      </c>
      <c r="FF132" s="376">
        <f t="shared" si="251"/>
        <v>0</v>
      </c>
      <c r="FG132" s="376">
        <f t="shared" si="251"/>
        <v>0</v>
      </c>
      <c r="FH132" s="376">
        <f t="shared" si="251"/>
        <v>0</v>
      </c>
      <c r="FI132" s="376">
        <f t="shared" si="251"/>
        <v>0</v>
      </c>
      <c r="FJ132" s="376">
        <f t="shared" si="251"/>
        <v>0</v>
      </c>
      <c r="FK132" s="376">
        <f t="shared" si="251"/>
        <v>0</v>
      </c>
      <c r="FL132" s="376">
        <f t="shared" si="251"/>
        <v>0</v>
      </c>
      <c r="FM132" s="376">
        <f t="shared" si="251"/>
        <v>0</v>
      </c>
      <c r="FN132" s="376">
        <f t="shared" si="251"/>
        <v>0</v>
      </c>
      <c r="FO132" s="376">
        <f t="shared" si="251"/>
        <v>0</v>
      </c>
      <c r="FP132" s="376">
        <f t="shared" si="251"/>
        <v>0</v>
      </c>
      <c r="FQ132" s="376">
        <f t="shared" si="251"/>
        <v>0</v>
      </c>
      <c r="FR132" s="376">
        <f t="shared" si="251"/>
        <v>0</v>
      </c>
      <c r="FS132" s="376">
        <f t="shared" si="251"/>
        <v>0</v>
      </c>
      <c r="FT132" s="376">
        <f t="shared" si="251"/>
        <v>0</v>
      </c>
      <c r="FU132" s="376">
        <f t="shared" si="251"/>
        <v>0</v>
      </c>
      <c r="FV132" s="376">
        <f t="shared" si="251"/>
        <v>0</v>
      </c>
      <c r="FW132" s="376">
        <f t="shared" si="251"/>
        <v>0</v>
      </c>
      <c r="FX132" s="376">
        <f t="shared" si="251"/>
        <v>0</v>
      </c>
      <c r="FY132" s="376">
        <f t="shared" si="251"/>
        <v>0</v>
      </c>
      <c r="FZ132" s="376">
        <f t="shared" si="251"/>
        <v>0</v>
      </c>
      <c r="GA132" s="376">
        <f t="shared" si="251"/>
        <v>0</v>
      </c>
      <c r="GB132" s="376">
        <f t="shared" si="251"/>
        <v>0</v>
      </c>
      <c r="GC132" s="376">
        <f t="shared" si="251"/>
        <v>0</v>
      </c>
      <c r="GD132" s="376">
        <f t="shared" si="251"/>
        <v>0</v>
      </c>
      <c r="GE132" s="376">
        <f t="shared" si="251"/>
        <v>0</v>
      </c>
      <c r="GF132" s="376">
        <f t="shared" si="251"/>
        <v>0</v>
      </c>
      <c r="GG132" s="376">
        <f t="shared" si="251"/>
        <v>0</v>
      </c>
      <c r="GH132" s="376">
        <f t="shared" si="251"/>
        <v>0</v>
      </c>
      <c r="GI132" s="376">
        <f t="shared" si="251"/>
        <v>0</v>
      </c>
      <c r="GJ132" s="376">
        <f t="shared" si="251"/>
        <v>0</v>
      </c>
      <c r="GK132" s="376">
        <f t="shared" si="251"/>
        <v>0</v>
      </c>
      <c r="GL132" s="376">
        <f t="shared" si="251"/>
        <v>0</v>
      </c>
      <c r="GM132" s="376">
        <f t="shared" si="251"/>
        <v>0</v>
      </c>
      <c r="GN132" s="376">
        <f t="shared" si="251"/>
        <v>0</v>
      </c>
      <c r="GO132" s="376">
        <f t="shared" si="251"/>
        <v>0</v>
      </c>
      <c r="GP132" s="376">
        <f t="shared" si="251"/>
        <v>0</v>
      </c>
      <c r="GQ132" s="376">
        <f t="shared" si="251"/>
        <v>0</v>
      </c>
      <c r="GR132" s="376">
        <f t="shared" si="251"/>
        <v>0</v>
      </c>
      <c r="GS132" s="376">
        <f t="shared" si="251"/>
        <v>0</v>
      </c>
      <c r="GT132" s="376">
        <f t="shared" si="251"/>
        <v>0</v>
      </c>
      <c r="GU132" s="376">
        <f t="shared" si="251"/>
        <v>0</v>
      </c>
      <c r="GV132" s="376">
        <f t="shared" si="251"/>
        <v>0</v>
      </c>
      <c r="GW132" s="376">
        <f t="shared" si="251"/>
        <v>0</v>
      </c>
      <c r="GX132" s="376">
        <f t="shared" si="251"/>
        <v>0</v>
      </c>
      <c r="GY132" s="376">
        <f t="shared" si="251"/>
        <v>0</v>
      </c>
      <c r="GZ132" s="376">
        <f t="shared" si="251"/>
        <v>0</v>
      </c>
      <c r="HA132" s="376">
        <f t="shared" si="251"/>
        <v>0</v>
      </c>
    </row>
    <row r="133" spans="1:209" x14ac:dyDescent="0.2">
      <c r="C133" s="241"/>
      <c r="H133" s="360"/>
    </row>
    <row r="134" spans="1:209" x14ac:dyDescent="0.2">
      <c r="C134" s="241"/>
      <c r="D134" s="232" t="s">
        <v>349</v>
      </c>
      <c r="F134" s="232">
        <f>'Dev Program'!$C$28</f>
        <v>8</v>
      </c>
      <c r="H134" s="360"/>
    </row>
    <row r="135" spans="1:209" x14ac:dyDescent="0.2">
      <c r="C135" s="241"/>
      <c r="H135" s="360"/>
    </row>
    <row r="136" spans="1:209" s="21" customFormat="1" x14ac:dyDescent="0.2">
      <c r="A136" s="19"/>
      <c r="B136" s="19"/>
      <c r="C136" s="321"/>
      <c r="D136" s="321" t="s">
        <v>350</v>
      </c>
      <c r="F136" s="321"/>
      <c r="G136" s="322"/>
      <c r="H136" s="323"/>
      <c r="I136" s="323"/>
      <c r="J136" s="323"/>
      <c r="K136" s="323"/>
      <c r="L136" s="323"/>
      <c r="M136" s="324"/>
      <c r="N136" s="325">
        <f>IF(N$12&gt;$F$134,0,_xlfn.XLOOKUP(N$12,'CASH FLOW'!$K$12:$AX$12,'CASH FLOW'!$K$123:$AX$123))</f>
        <v>0</v>
      </c>
      <c r="O136" s="325">
        <f>IF(O$12&gt;$F$134,0,_xlfn.XLOOKUP(O$12,'CASH FLOW'!$K$12:$AX$12,'CASH FLOW'!$K$123:$AX$123))</f>
        <v>0</v>
      </c>
      <c r="P136" s="325">
        <f>IF(P$12&gt;$F$134,0,_xlfn.XLOOKUP(P$12,'CASH FLOW'!$K$12:$AX$12,'CASH FLOW'!$K$123:$AX$123))</f>
        <v>0</v>
      </c>
      <c r="Q136" s="325">
        <f>IF(Q$12&gt;$F$134,0,_xlfn.XLOOKUP(Q$12,'CASH FLOW'!$K$12:$AX$12,'CASH FLOW'!$K$123:$AX$123))</f>
        <v>0</v>
      </c>
      <c r="R136" s="325">
        <f>IF(R$12&gt;$F$134,0,_xlfn.XLOOKUP(R$12,'CASH FLOW'!$K$12:$AX$12,'CASH FLOW'!$K$123:$AX$123))</f>
        <v>0</v>
      </c>
      <c r="S136" s="325">
        <f>IF(S$12&gt;$F$134,0,_xlfn.XLOOKUP(S$12,'CASH FLOW'!$K$12:$AX$12,'CASH FLOW'!$K$123:$AX$123))</f>
        <v>0</v>
      </c>
      <c r="T136" s="325">
        <f>IF(T$12&gt;$F$134,0,_xlfn.XLOOKUP(T$12,'CASH FLOW'!$K$12:$AX$12,'CASH FLOW'!$K$123:$AX$123))</f>
        <v>0</v>
      </c>
      <c r="U136" s="325">
        <f>IF(U$12&gt;$F$134,0,_xlfn.XLOOKUP(U$12,'CASH FLOW'!$K$12:$AX$12,'CASH FLOW'!$K$123:$AX$123))</f>
        <v>0</v>
      </c>
      <c r="V136" s="325">
        <f>IF(V$12&gt;$F$134,0,_xlfn.XLOOKUP(V$12,'CASH FLOW'!$K$12:$AX$12,'CASH FLOW'!$K$123:$AX$123))</f>
        <v>0</v>
      </c>
      <c r="W136" s="325">
        <f>IF(W$12&gt;$F$134,0,_xlfn.XLOOKUP(W$12,'CASH FLOW'!$K$12:$AX$12,'CASH FLOW'!$K$123:$AX$123))</f>
        <v>0</v>
      </c>
      <c r="X136" s="325">
        <f>IF(X$12&gt;$F$134,0,_xlfn.XLOOKUP(X$12,'CASH FLOW'!$K$12:$AX$12,'CASH FLOW'!$K$123:$AX$123))</f>
        <v>0</v>
      </c>
      <c r="Y136" s="325">
        <f>IF(Y$12&gt;$F$134,0,_xlfn.XLOOKUP(Y$12,'CASH FLOW'!$K$12:$AX$12,'CASH FLOW'!$K$123:$AX$123))</f>
        <v>0</v>
      </c>
      <c r="Z136" s="325">
        <f>IF(Z$12&gt;$F$134,0,_xlfn.XLOOKUP(Z$12,'CASH FLOW'!$K$12:$AX$12,'CASH FLOW'!$K$123:$AX$123))</f>
        <v>0</v>
      </c>
      <c r="AA136" s="325">
        <f>IF(AA$12&gt;$F$134,0,_xlfn.XLOOKUP(AA$12,'CASH FLOW'!$K$12:$AX$12,'CASH FLOW'!$K$123:$AX$123))</f>
        <v>0</v>
      </c>
      <c r="AB136" s="325">
        <f>IF(AB$12&gt;$F$134,0,_xlfn.XLOOKUP(AB$12,'CASH FLOW'!$K$12:$AX$12,'CASH FLOW'!$K$123:$AX$123))</f>
        <v>0</v>
      </c>
    </row>
    <row r="137" spans="1:209" s="21" customFormat="1" x14ac:dyDescent="0.2">
      <c r="A137" s="19"/>
      <c r="B137" s="19"/>
      <c r="C137" s="326"/>
      <c r="D137" s="326" t="s">
        <v>351</v>
      </c>
      <c r="F137" s="326"/>
      <c r="G137" s="327"/>
      <c r="H137" s="328"/>
      <c r="I137" s="328"/>
      <c r="J137" s="328"/>
      <c r="K137" s="328"/>
      <c r="L137" s="328"/>
      <c r="M137" s="329"/>
      <c r="N137" s="330" t="e">
        <f>IF((N136/-N$105)=0,"",N136/-N$105)</f>
        <v>#DIV/0!</v>
      </c>
      <c r="O137" s="330" t="e">
        <f t="shared" ref="O137:AB137" si="252">IF((O136/-O$105)=0,"",O136/-O$105)</f>
        <v>#DIV/0!</v>
      </c>
      <c r="P137" s="330" t="e">
        <f>IF((P136/-P$105)=0,"",P136/-P$105)</f>
        <v>#DIV/0!</v>
      </c>
      <c r="Q137" s="330" t="e">
        <f t="shared" si="252"/>
        <v>#DIV/0!</v>
      </c>
      <c r="R137" s="330" t="e">
        <f t="shared" si="252"/>
        <v>#DIV/0!</v>
      </c>
      <c r="S137" s="330" t="e">
        <f t="shared" si="252"/>
        <v>#DIV/0!</v>
      </c>
      <c r="T137" s="330" t="e">
        <f t="shared" si="252"/>
        <v>#DIV/0!</v>
      </c>
      <c r="U137" s="330" t="e">
        <f t="shared" si="252"/>
        <v>#DIV/0!</v>
      </c>
      <c r="V137" s="330" t="e">
        <f t="shared" si="252"/>
        <v>#DIV/0!</v>
      </c>
      <c r="W137" s="330" t="e">
        <f t="shared" si="252"/>
        <v>#DIV/0!</v>
      </c>
      <c r="X137" s="330" t="e">
        <f t="shared" si="252"/>
        <v>#DIV/0!</v>
      </c>
      <c r="Y137" s="330" t="e">
        <f t="shared" si="252"/>
        <v>#DIV/0!</v>
      </c>
      <c r="Z137" s="330" t="e">
        <f t="shared" si="252"/>
        <v>#DIV/0!</v>
      </c>
      <c r="AA137" s="330" t="e">
        <f t="shared" si="252"/>
        <v>#DIV/0!</v>
      </c>
      <c r="AB137" s="330" t="e">
        <f t="shared" si="252"/>
        <v>#DIV/0!</v>
      </c>
    </row>
    <row r="138" spans="1:209" s="21" customFormat="1" x14ac:dyDescent="0.2">
      <c r="B138" s="19"/>
      <c r="C138" s="331"/>
      <c r="D138" s="331" t="s">
        <v>352</v>
      </c>
      <c r="F138" s="331"/>
      <c r="G138" s="332"/>
      <c r="H138" s="333"/>
      <c r="I138" s="333"/>
      <c r="J138" s="333"/>
      <c r="K138" s="333"/>
      <c r="L138" s="333"/>
      <c r="M138" s="334"/>
      <c r="N138" s="335">
        <f>IF(N$12&gt;$F$134,0,_xlfn.XLOOKUP(N$12,'CASH FLOW'!$K$12:$AX$12,'CASH FLOW'!$K$135:$AX$135))</f>
        <v>0</v>
      </c>
      <c r="O138" s="335">
        <f>IF(O$12&gt;$F$134,0,_xlfn.XLOOKUP(O$12,'CASH FLOW'!$K$12:$AX$12,'CASH FLOW'!$K$135:$AX$135))</f>
        <v>0</v>
      </c>
      <c r="P138" s="335">
        <f>IF(P$12&gt;$F$134,0,_xlfn.XLOOKUP(P$12,'CASH FLOW'!$K$12:$AX$12,'CASH FLOW'!$K$135:$AX$135))</f>
        <v>0</v>
      </c>
      <c r="Q138" s="335">
        <f>IF(Q$12&gt;$F$134,0,_xlfn.XLOOKUP(Q$12,'CASH FLOW'!$K$12:$AX$12,'CASH FLOW'!$K$135:$AX$135))</f>
        <v>0</v>
      </c>
      <c r="R138" s="335">
        <f>IF(R$12&gt;$F$134,0,_xlfn.XLOOKUP(R$12,'CASH FLOW'!$K$12:$AX$12,'CASH FLOW'!$K$135:$AX$135))</f>
        <v>0</v>
      </c>
      <c r="S138" s="335">
        <f>IF(S$12&gt;$F$134,0,_xlfn.XLOOKUP(S$12,'CASH FLOW'!$K$12:$AX$12,'CASH FLOW'!$K$135:$AX$135))</f>
        <v>0</v>
      </c>
      <c r="T138" s="335">
        <f>IF(T$12&gt;$F$134,0,_xlfn.XLOOKUP(T$12,'CASH FLOW'!$K$12:$AX$12,'CASH FLOW'!$K$135:$AX$135))</f>
        <v>0</v>
      </c>
      <c r="U138" s="335">
        <f>IF(U$12&gt;$F$134,0,_xlfn.XLOOKUP(U$12,'CASH FLOW'!$K$12:$AX$12,'CASH FLOW'!$K$135:$AX$135))</f>
        <v>0</v>
      </c>
      <c r="V138" s="335">
        <f>IF(V$12&gt;$F$134,0,_xlfn.XLOOKUP(V$12,'CASH FLOW'!$K$12:$AX$12,'CASH FLOW'!$K$135:$AX$135))</f>
        <v>0</v>
      </c>
      <c r="W138" s="335">
        <f>IF(W$12&gt;$F$134,0,_xlfn.XLOOKUP(W$12,'CASH FLOW'!$K$12:$AX$12,'CASH FLOW'!$K$135:$AX$135))</f>
        <v>0</v>
      </c>
      <c r="X138" s="335">
        <f>IF(X$12&gt;$F$134,0,_xlfn.XLOOKUP(X$12,'CASH FLOW'!$K$12:$AX$12,'CASH FLOW'!$K$135:$AX$135))</f>
        <v>0</v>
      </c>
      <c r="Y138" s="335">
        <f>IF(Y$12&gt;$F$134,0,_xlfn.XLOOKUP(Y$12,'CASH FLOW'!$K$12:$AX$12,'CASH FLOW'!$K$135:$AX$135))</f>
        <v>0</v>
      </c>
      <c r="Z138" s="335">
        <f>IF(Z$12&gt;$F$134,0,_xlfn.XLOOKUP(Z$12,'CASH FLOW'!$K$12:$AX$12,'CASH FLOW'!$K$135:$AX$135))</f>
        <v>0</v>
      </c>
      <c r="AA138" s="335">
        <f>IF(AA$12&gt;$F$134,0,_xlfn.XLOOKUP(AA$12,'CASH FLOW'!$K$12:$AX$12,'CASH FLOW'!$K$135:$AX$135))</f>
        <v>0</v>
      </c>
      <c r="AB138" s="335">
        <f>IF(AB$12&gt;$F$134,0,_xlfn.XLOOKUP(AB$12,'CASH FLOW'!$K$12:$AX$12,'CASH FLOW'!$K$135:$AX$135))</f>
        <v>0</v>
      </c>
    </row>
    <row r="139" spans="1:209" s="21" customFormat="1" x14ac:dyDescent="0.2">
      <c r="B139" s="19"/>
      <c r="C139" s="336"/>
      <c r="D139" s="336" t="s">
        <v>353</v>
      </c>
      <c r="F139" s="336"/>
      <c r="G139" s="337"/>
      <c r="H139" s="338"/>
      <c r="I139" s="338"/>
      <c r="J139" s="338"/>
      <c r="K139" s="338"/>
      <c r="L139" s="338"/>
      <c r="M139" s="339"/>
      <c r="N139" s="340" t="e">
        <f>IF((N138/-N$105)=0,"",N138/-N$105)</f>
        <v>#DIV/0!</v>
      </c>
      <c r="O139" s="340" t="e">
        <f t="shared" ref="O139:AB139" si="253">IF((O138/-O$105)=0,"",O138/-O$105)</f>
        <v>#DIV/0!</v>
      </c>
      <c r="P139" s="340" t="e">
        <f t="shared" si="253"/>
        <v>#DIV/0!</v>
      </c>
      <c r="Q139" s="340" t="e">
        <f t="shared" si="253"/>
        <v>#DIV/0!</v>
      </c>
      <c r="R139" s="340" t="e">
        <f t="shared" si="253"/>
        <v>#DIV/0!</v>
      </c>
      <c r="S139" s="340" t="e">
        <f t="shared" si="253"/>
        <v>#DIV/0!</v>
      </c>
      <c r="T139" s="340" t="e">
        <f t="shared" si="253"/>
        <v>#DIV/0!</v>
      </c>
      <c r="U139" s="340" t="e">
        <f t="shared" si="253"/>
        <v>#DIV/0!</v>
      </c>
      <c r="V139" s="340" t="e">
        <f t="shared" si="253"/>
        <v>#DIV/0!</v>
      </c>
      <c r="W139" s="340" t="e">
        <f t="shared" si="253"/>
        <v>#DIV/0!</v>
      </c>
      <c r="X139" s="340" t="e">
        <f t="shared" si="253"/>
        <v>#DIV/0!</v>
      </c>
      <c r="Y139" s="340" t="e">
        <f t="shared" si="253"/>
        <v>#DIV/0!</v>
      </c>
      <c r="Z139" s="340" t="e">
        <f t="shared" si="253"/>
        <v>#DIV/0!</v>
      </c>
      <c r="AA139" s="340" t="e">
        <f t="shared" si="253"/>
        <v>#DIV/0!</v>
      </c>
      <c r="AB139" s="340" t="e">
        <f t="shared" si="253"/>
        <v>#DIV/0!</v>
      </c>
    </row>
    <row r="140" spans="1:209" s="21" customFormat="1" x14ac:dyDescent="0.2">
      <c r="D140" s="232" t="s">
        <v>354</v>
      </c>
      <c r="F140" s="232"/>
      <c r="G140" s="232"/>
      <c r="H140" s="373"/>
      <c r="I140" s="373"/>
      <c r="J140" s="373"/>
      <c r="K140" s="373"/>
      <c r="L140" s="373"/>
      <c r="M140" s="232"/>
      <c r="N140" s="374">
        <f>1-_xlfn.XLOOKUP(N$12,'CASH FLOW'!$K$60:$AW$60,'CASH FLOW'!$K$76:$AW$76)</f>
        <v>0.95</v>
      </c>
      <c r="O140" s="374">
        <f>1-_xlfn.XLOOKUP(O$12,'CASH FLOW'!$K$60:$AW$60,'CASH FLOW'!$K$76:$AW$76)</f>
        <v>0.95</v>
      </c>
      <c r="P140" s="374">
        <f>1-_xlfn.XLOOKUP(P$12,'CASH FLOW'!$K$60:$AW$60,'CASH FLOW'!$K$76:$AW$76)</f>
        <v>0.95</v>
      </c>
      <c r="Q140" s="374">
        <f>1-_xlfn.XLOOKUP(Q$12,'CASH FLOW'!$K$60:$AW$60,'CASH FLOW'!$K$76:$AW$76)</f>
        <v>0.95</v>
      </c>
      <c r="R140" s="374">
        <f>1-_xlfn.XLOOKUP(R$12,'CASH FLOW'!$K$60:$AW$60,'CASH FLOW'!$K$76:$AW$76)</f>
        <v>0.95</v>
      </c>
      <c r="S140" s="374">
        <f>1-_xlfn.XLOOKUP(S$12,'CASH FLOW'!$K$60:$AW$60,'CASH FLOW'!$K$76:$AW$76)</f>
        <v>0.95</v>
      </c>
      <c r="T140" s="374">
        <f>1-_xlfn.XLOOKUP(T$12,'CASH FLOW'!$K$60:$AW$60,'CASH FLOW'!$K$76:$AW$76)</f>
        <v>0.95</v>
      </c>
      <c r="U140" s="374">
        <f>1-_xlfn.XLOOKUP(U$12,'CASH FLOW'!$K$60:$AW$60,'CASH FLOW'!$K$76:$AW$76)</f>
        <v>0.95</v>
      </c>
      <c r="V140" s="374">
        <f>1-_xlfn.XLOOKUP(V$12,'CASH FLOW'!$K$60:$AW$60,'CASH FLOW'!$K$76:$AW$76)</f>
        <v>0.95</v>
      </c>
      <c r="W140" s="374">
        <f>1-_xlfn.XLOOKUP(W$12,'CASH FLOW'!$K$60:$AW$60,'CASH FLOW'!$K$76:$AW$76)</f>
        <v>0.95</v>
      </c>
      <c r="X140" s="374">
        <f>1-_xlfn.XLOOKUP(X$12,'CASH FLOW'!$K$60:$AW$60,'CASH FLOW'!$K$76:$AW$76)</f>
        <v>0.95</v>
      </c>
      <c r="Y140" s="374">
        <f>1-_xlfn.XLOOKUP(Y$12,'CASH FLOW'!$K$60:$AW$60,'CASH FLOW'!$K$76:$AW$76)</f>
        <v>0.95</v>
      </c>
      <c r="Z140" s="374">
        <f>1-_xlfn.XLOOKUP(Z$12,'CASH FLOW'!$K$60:$AW$60,'CASH FLOW'!$K$76:$AW$76)</f>
        <v>0.95</v>
      </c>
      <c r="AA140" s="374">
        <f>1-_xlfn.XLOOKUP(AA$12,'CASH FLOW'!$K$60:$AW$60,'CASH FLOW'!$K$76:$AW$76)</f>
        <v>0.95</v>
      </c>
      <c r="AB140" s="374">
        <f>1-_xlfn.XLOOKUP(AB$12,'CASH FLOW'!$K$60:$AW$60,'CASH FLOW'!$K$76:$AW$76)</f>
        <v>0.95</v>
      </c>
    </row>
    <row r="141" spans="1:209" s="21" customFormat="1" x14ac:dyDescent="0.2">
      <c r="D141" s="21" t="s">
        <v>355</v>
      </c>
      <c r="F141" s="824" t="e">
        <f>'Capital Sources'!S56</f>
        <v>#DIV/0!</v>
      </c>
      <c r="H141" s="375"/>
      <c r="I141" s="375"/>
      <c r="J141" s="375"/>
      <c r="K141" s="375"/>
      <c r="L141" s="375"/>
      <c r="N141" s="824" t="e">
        <f t="shared" ref="N141:AB141" si="254">$F$141</f>
        <v>#DIV/0!</v>
      </c>
      <c r="O141" s="824" t="e">
        <f t="shared" si="254"/>
        <v>#DIV/0!</v>
      </c>
      <c r="P141" s="824" t="e">
        <f t="shared" si="254"/>
        <v>#DIV/0!</v>
      </c>
      <c r="Q141" s="824" t="e">
        <f t="shared" si="254"/>
        <v>#DIV/0!</v>
      </c>
      <c r="R141" s="824" t="e">
        <f t="shared" si="254"/>
        <v>#DIV/0!</v>
      </c>
      <c r="S141" s="824" t="e">
        <f t="shared" si="254"/>
        <v>#DIV/0!</v>
      </c>
      <c r="T141" s="824" t="e">
        <f t="shared" si="254"/>
        <v>#DIV/0!</v>
      </c>
      <c r="U141" s="824" t="e">
        <f t="shared" si="254"/>
        <v>#DIV/0!</v>
      </c>
      <c r="V141" s="824" t="e">
        <f t="shared" si="254"/>
        <v>#DIV/0!</v>
      </c>
      <c r="W141" s="824" t="e">
        <f t="shared" si="254"/>
        <v>#DIV/0!</v>
      </c>
      <c r="X141" s="824" t="e">
        <f t="shared" si="254"/>
        <v>#DIV/0!</v>
      </c>
      <c r="Y141" s="824" t="e">
        <f t="shared" si="254"/>
        <v>#DIV/0!</v>
      </c>
      <c r="Z141" s="824" t="e">
        <f t="shared" si="254"/>
        <v>#DIV/0!</v>
      </c>
      <c r="AA141" s="824" t="e">
        <f t="shared" si="254"/>
        <v>#DIV/0!</v>
      </c>
      <c r="AB141" s="824" t="e">
        <f t="shared" si="254"/>
        <v>#DIV/0!</v>
      </c>
    </row>
    <row r="142" spans="1:209" x14ac:dyDescent="0.2">
      <c r="A142" s="21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</row>
    <row r="143" spans="1:209" x14ac:dyDescent="0.2"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</row>
    <row r="144" spans="1:209" x14ac:dyDescent="0.2"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</row>
    <row r="145" spans="30:209" x14ac:dyDescent="0.2"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</row>
    <row r="146" spans="30:209" x14ac:dyDescent="0.2"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</row>
    <row r="147" spans="30:209" x14ac:dyDescent="0.2">
      <c r="AD147" s="312"/>
      <c r="AE147" s="312"/>
      <c r="AF147" s="19"/>
      <c r="AG147" s="312"/>
      <c r="AH147" s="312"/>
      <c r="AI147" s="312"/>
      <c r="AJ147" s="312"/>
      <c r="AK147" s="312"/>
      <c r="AL147" s="312"/>
      <c r="AM147" s="312"/>
      <c r="AN147" s="312"/>
      <c r="AO147" s="312"/>
    </row>
  </sheetData>
  <sheetProtection sheet="1" objects="1" scenarios="1" selectLockedCells="1"/>
  <conditionalFormatting sqref="D42:L56">
    <cfRule type="cellIs" dxfId="35" priority="30" operator="equal">
      <formula>0</formula>
    </cfRule>
  </conditionalFormatting>
  <conditionalFormatting sqref="F39:G39 N39:AB40 F40:L40">
    <cfRule type="cellIs" dxfId="34" priority="31" operator="lessThan">
      <formula>0</formula>
    </cfRule>
    <cfRule type="cellIs" dxfId="33" priority="28" operator="greaterThan">
      <formula>0</formula>
    </cfRule>
  </conditionalFormatting>
  <conditionalFormatting sqref="H17:L32">
    <cfRule type="expression" dxfId="32" priority="27">
      <formula>$E17&lt;&gt;"Conventional Debt"</formula>
    </cfRule>
  </conditionalFormatting>
  <conditionalFormatting sqref="L71:L80">
    <cfRule type="cellIs" dxfId="31" priority="14" operator="equal">
      <formula>0</formula>
    </cfRule>
  </conditionalFormatting>
  <conditionalFormatting sqref="L83:L92">
    <cfRule type="cellIs" dxfId="30" priority="10" operator="equal">
      <formula>0</formula>
    </cfRule>
  </conditionalFormatting>
  <conditionalFormatting sqref="L95:L104">
    <cfRule type="cellIs" dxfId="29" priority="17" operator="equal">
      <formula>0</formula>
    </cfRule>
  </conditionalFormatting>
  <conditionalFormatting sqref="L122:L131">
    <cfRule type="cellIs" dxfId="28" priority="6" operator="equal">
      <formula>0</formula>
    </cfRule>
  </conditionalFormatting>
  <conditionalFormatting sqref="AD40:AE40">
    <cfRule type="cellIs" dxfId="27" priority="25" operator="lessThan">
      <formula>0</formula>
    </cfRule>
    <cfRule type="cellIs" dxfId="26" priority="24" operator="greaterThan">
      <formula>0</formula>
    </cfRule>
  </conditionalFormatting>
  <conditionalFormatting sqref="AD39:HA39">
    <cfRule type="cellIs" dxfId="25" priority="23" operator="lessThan">
      <formula>0</formula>
    </cfRule>
    <cfRule type="cellIs" dxfId="24" priority="22" operator="greaterThan">
      <formula>0</formula>
    </cfRule>
  </conditionalFormatting>
  <conditionalFormatting sqref="AD95:HA104 AD122:HA131">
    <cfRule type="cellIs" dxfId="23" priority="21" operator="equal">
      <formula>0</formula>
    </cfRule>
    <cfRule type="expression" dxfId="22" priority="8">
      <formula>AD$10&lt;=$K95</formula>
    </cfRule>
    <cfRule type="expression" dxfId="21" priority="4">
      <formula>$K95=0</formula>
    </cfRule>
  </conditionalFormatting>
  <conditionalFormatting sqref="AD110:HA119">
    <cfRule type="cellIs" dxfId="20" priority="19" operator="equal">
      <formula>0</formula>
    </cfRule>
  </conditionalFormatting>
  <pageMargins left="0.7" right="0.7" top="0.75" bottom="0.75" header="0.3" footer="0.3"/>
  <ignoredErrors>
    <ignoredError sqref="K71:K80 K83:K92 K95:K104" formula="1"/>
  </ignoredErrors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9508A-3C46-4656-8279-8DBC99570A31}">
  <dimension ref="B2:S122"/>
  <sheetViews>
    <sheetView zoomScale="85" zoomScaleNormal="85" workbookViewId="0">
      <selection activeCell="C59" sqref="C59"/>
    </sheetView>
  </sheetViews>
  <sheetFormatPr defaultColWidth="8.5703125" defaultRowHeight="12.75" x14ac:dyDescent="0.2"/>
  <cols>
    <col min="1" max="1" width="3.42578125" style="19" customWidth="1"/>
    <col min="2" max="2" width="35.140625" style="19" customWidth="1"/>
    <col min="3" max="3" width="8.5703125" style="19"/>
    <col min="4" max="4" width="16.42578125" style="19" customWidth="1"/>
    <col min="5" max="19" width="14.42578125" style="19" customWidth="1"/>
    <col min="20" max="16384" width="8.5703125" style="19"/>
  </cols>
  <sheetData>
    <row r="2" spans="2:19" ht="20.25" x14ac:dyDescent="0.25">
      <c r="F2" s="17" t="str">
        <f>'Dev Program'!$G$3</f>
        <v>REVOLVING LOAN FUND PROGRAM</v>
      </c>
      <c r="G2"/>
      <c r="H2"/>
      <c r="I2"/>
      <c r="J2"/>
    </row>
    <row r="3" spans="2:19" ht="15" x14ac:dyDescent="0.25">
      <c r="F3" s="16"/>
      <c r="G3"/>
      <c r="H3"/>
      <c r="I3"/>
      <c r="J3"/>
    </row>
    <row r="4" spans="2:19" x14ac:dyDescent="0.2">
      <c r="F4" s="31" t="s">
        <v>46</v>
      </c>
      <c r="G4" s="32" t="str">
        <f>'Dev Program'!$C$14</f>
        <v>Applicant Name</v>
      </c>
      <c r="H4" s="32"/>
      <c r="I4" s="33"/>
      <c r="J4" s="32"/>
    </row>
    <row r="5" spans="2:19" x14ac:dyDescent="0.2">
      <c r="F5" s="34" t="s">
        <v>12</v>
      </c>
      <c r="G5" s="35" t="str">
        <f>'Dev Program'!$C$20</f>
        <v>Project Name</v>
      </c>
      <c r="H5" s="35"/>
      <c r="I5" s="36"/>
      <c r="J5" s="35"/>
    </row>
    <row r="6" spans="2:19" x14ac:dyDescent="0.2">
      <c r="F6" s="37" t="s">
        <v>47</v>
      </c>
      <c r="G6" s="38" t="str">
        <f>'Dev Program'!$C$21</f>
        <v>Brief Description of Project (e.g. XX-Unit Infill Multifamily Project)</v>
      </c>
      <c r="H6" s="38"/>
      <c r="I6" s="39"/>
      <c r="J6" s="38"/>
    </row>
    <row r="7" spans="2:19" x14ac:dyDescent="0.2">
      <c r="F7" s="31" t="s">
        <v>48</v>
      </c>
      <c r="G7" s="32" t="str">
        <f>'Dev Program'!$C$22</f>
        <v>Number / Street</v>
      </c>
      <c r="H7" s="32"/>
      <c r="I7" s="33"/>
      <c r="J7" s="32"/>
    </row>
    <row r="8" spans="2:19" x14ac:dyDescent="0.2">
      <c r="F8" s="33"/>
      <c r="G8" s="32" t="str">
        <f>'Dev Program'!$C$23</f>
        <v>City, State, ZIP</v>
      </c>
      <c r="H8" s="32"/>
      <c r="I8" s="33"/>
      <c r="J8" s="32"/>
    </row>
    <row r="10" spans="2:19" ht="13.5" thickBot="1" x14ac:dyDescent="0.25"/>
    <row r="11" spans="2:19" ht="15" x14ac:dyDescent="0.2">
      <c r="B11" s="597"/>
      <c r="C11" s="598"/>
      <c r="D11" s="586">
        <v>0</v>
      </c>
      <c r="E11" s="578">
        <f>D11+1</f>
        <v>1</v>
      </c>
      <c r="F11" s="432">
        <f t="shared" ref="F11:S11" si="0">E11+1</f>
        <v>2</v>
      </c>
      <c r="G11" s="432">
        <f t="shared" si="0"/>
        <v>3</v>
      </c>
      <c r="H11" s="432">
        <f t="shared" si="0"/>
        <v>4</v>
      </c>
      <c r="I11" s="432">
        <f t="shared" si="0"/>
        <v>5</v>
      </c>
      <c r="J11" s="432">
        <f t="shared" si="0"/>
        <v>6</v>
      </c>
      <c r="K11" s="432">
        <f t="shared" si="0"/>
        <v>7</v>
      </c>
      <c r="L11" s="432">
        <f t="shared" si="0"/>
        <v>8</v>
      </c>
      <c r="M11" s="432">
        <f t="shared" si="0"/>
        <v>9</v>
      </c>
      <c r="N11" s="432">
        <f t="shared" si="0"/>
        <v>10</v>
      </c>
      <c r="O11" s="432">
        <f t="shared" si="0"/>
        <v>11</v>
      </c>
      <c r="P11" s="432">
        <f t="shared" si="0"/>
        <v>12</v>
      </c>
      <c r="Q11" s="432">
        <f t="shared" si="0"/>
        <v>13</v>
      </c>
      <c r="R11" s="432">
        <f t="shared" si="0"/>
        <v>14</v>
      </c>
      <c r="S11" s="432">
        <f t="shared" si="0"/>
        <v>15</v>
      </c>
    </row>
    <row r="12" spans="2:19" ht="15" x14ac:dyDescent="0.2">
      <c r="B12" s="579"/>
      <c r="C12" s="599"/>
      <c r="D12" s="587"/>
      <c r="E12" s="580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</row>
    <row r="13" spans="2:19" x14ac:dyDescent="0.2">
      <c r="B13" s="576" t="s">
        <v>356</v>
      </c>
      <c r="E13" s="58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</row>
    <row r="14" spans="2:19" x14ac:dyDescent="0.2">
      <c r="B14" s="577" t="str">
        <f>'Debt Summary'!D34</f>
        <v>Equity</v>
      </c>
      <c r="D14" s="635">
        <f>SUM(E14:S14)</f>
        <v>0</v>
      </c>
      <c r="E14" s="581">
        <f>_xlfn.XLOOKUP(E$11,'Debt Summary'!$N$12:$AB$12,'Debt Summary'!$N34:$AB34)</f>
        <v>0</v>
      </c>
      <c r="F14" s="581">
        <f>_xlfn.XLOOKUP(F$11,'Debt Summary'!$N$12:$AB$12,'Debt Summary'!$N34:$AB34)</f>
        <v>0</v>
      </c>
      <c r="G14" s="581">
        <f>_xlfn.XLOOKUP(G$11,'Debt Summary'!$N$12:$AB$12,'Debt Summary'!$N34:$AB34)</f>
        <v>0</v>
      </c>
      <c r="H14" s="581">
        <f>_xlfn.XLOOKUP(H$11,'Debt Summary'!$N$12:$AB$12,'Debt Summary'!$N34:$AB34)</f>
        <v>0</v>
      </c>
      <c r="I14" s="581">
        <f>_xlfn.XLOOKUP(I$11,'Debt Summary'!$N$12:$AB$12,'Debt Summary'!$N34:$AB34)</f>
        <v>0</v>
      </c>
      <c r="J14" s="581">
        <f>_xlfn.XLOOKUP(J$11,'Debt Summary'!$N$12:$AB$12,'Debt Summary'!$N34:$AB34)</f>
        <v>0</v>
      </c>
      <c r="K14" s="581">
        <f>_xlfn.XLOOKUP(K$11,'Debt Summary'!$N$12:$AB$12,'Debt Summary'!$N34:$AB34)</f>
        <v>0</v>
      </c>
      <c r="L14" s="581">
        <f>_xlfn.XLOOKUP(L$11,'Debt Summary'!$N$12:$AB$12,'Debt Summary'!$N34:$AB34)</f>
        <v>0</v>
      </c>
      <c r="M14" s="581">
        <f>_xlfn.XLOOKUP(M$11,'Debt Summary'!$N$12:$AB$12,'Debt Summary'!$N34:$AB34)</f>
        <v>0</v>
      </c>
      <c r="N14" s="581">
        <f>_xlfn.XLOOKUP(N$11,'Debt Summary'!$N$12:$AB$12,'Debt Summary'!$N34:$AB34)</f>
        <v>0</v>
      </c>
      <c r="O14" s="581">
        <f>_xlfn.XLOOKUP(O$11,'Debt Summary'!$N$12:$AB$12,'Debt Summary'!$N34:$AB34)</f>
        <v>0</v>
      </c>
      <c r="P14" s="581">
        <f>_xlfn.XLOOKUP(P$11,'Debt Summary'!$N$12:$AB$12,'Debt Summary'!$N34:$AB34)</f>
        <v>0</v>
      </c>
      <c r="Q14" s="581">
        <f>_xlfn.XLOOKUP(Q$11,'Debt Summary'!$N$12:$AB$12,'Debt Summary'!$N34:$AB34)</f>
        <v>0</v>
      </c>
      <c r="R14" s="581">
        <f>_xlfn.XLOOKUP(R$11,'Debt Summary'!$N$12:$AB$12,'Debt Summary'!$N34:$AB34)</f>
        <v>0</v>
      </c>
      <c r="S14" s="581">
        <f>_xlfn.XLOOKUP(S$11,'Debt Summary'!$N$12:$AB$12,'Debt Summary'!$N34:$AB34)</f>
        <v>0</v>
      </c>
    </row>
    <row r="15" spans="2:19" x14ac:dyDescent="0.2">
      <c r="B15" s="577" t="str">
        <f>'Debt Summary'!D35</f>
        <v>Grants</v>
      </c>
      <c r="D15" s="635">
        <f>SUM(E15:S15)</f>
        <v>0</v>
      </c>
      <c r="E15" s="581">
        <f>_xlfn.XLOOKUP(E$11,'Debt Summary'!$N$12:$AB$12,'Debt Summary'!$N35:$AB35)</f>
        <v>0</v>
      </c>
      <c r="F15" s="581">
        <f>_xlfn.XLOOKUP(F$11,'Debt Summary'!$N$12:$AB$12,'Debt Summary'!$N35:$AB35)</f>
        <v>0</v>
      </c>
      <c r="G15" s="581">
        <f>_xlfn.XLOOKUP(G$11,'Debt Summary'!$N$12:$AB$12,'Debt Summary'!$N35:$AB35)</f>
        <v>0</v>
      </c>
      <c r="H15" s="581">
        <f>_xlfn.XLOOKUP(H$11,'Debt Summary'!$N$12:$AB$12,'Debt Summary'!$N35:$AB35)</f>
        <v>0</v>
      </c>
      <c r="I15" s="581">
        <f>_xlfn.XLOOKUP(I$11,'Debt Summary'!$N$12:$AB$12,'Debt Summary'!$N35:$AB35)</f>
        <v>0</v>
      </c>
      <c r="J15" s="581">
        <f>_xlfn.XLOOKUP(J$11,'Debt Summary'!$N$12:$AB$12,'Debt Summary'!$N35:$AB35)</f>
        <v>0</v>
      </c>
      <c r="K15" s="581">
        <f>_xlfn.XLOOKUP(K$11,'Debt Summary'!$N$12:$AB$12,'Debt Summary'!$N35:$AB35)</f>
        <v>0</v>
      </c>
      <c r="L15" s="581">
        <f>_xlfn.XLOOKUP(L$11,'Debt Summary'!$N$12:$AB$12,'Debt Summary'!$N35:$AB35)</f>
        <v>0</v>
      </c>
      <c r="M15" s="581">
        <f>_xlfn.XLOOKUP(M$11,'Debt Summary'!$N$12:$AB$12,'Debt Summary'!$N35:$AB35)</f>
        <v>0</v>
      </c>
      <c r="N15" s="581">
        <f>_xlfn.XLOOKUP(N$11,'Debt Summary'!$N$12:$AB$12,'Debt Summary'!$N35:$AB35)</f>
        <v>0</v>
      </c>
      <c r="O15" s="581">
        <f>_xlfn.XLOOKUP(O$11,'Debt Summary'!$N$12:$AB$12,'Debt Summary'!$N35:$AB35)</f>
        <v>0</v>
      </c>
      <c r="P15" s="581">
        <f>_xlfn.XLOOKUP(P$11,'Debt Summary'!$N$12:$AB$12,'Debt Summary'!$N35:$AB35)</f>
        <v>0</v>
      </c>
      <c r="Q15" s="581">
        <f>_xlfn.XLOOKUP(Q$11,'Debt Summary'!$N$12:$AB$12,'Debt Summary'!$N35:$AB35)</f>
        <v>0</v>
      </c>
      <c r="R15" s="581">
        <f>_xlfn.XLOOKUP(R$11,'Debt Summary'!$N$12:$AB$12,'Debt Summary'!$N35:$AB35)</f>
        <v>0</v>
      </c>
      <c r="S15" s="581">
        <f>_xlfn.XLOOKUP(S$11,'Debt Summary'!$N$12:$AB$12,'Debt Summary'!$N35:$AB35)</f>
        <v>0</v>
      </c>
    </row>
    <row r="16" spans="2:19" x14ac:dyDescent="0.2">
      <c r="B16" s="577" t="str">
        <f>'Debt Summary'!D36</f>
        <v>Short Term/Reimbursable Debt</v>
      </c>
      <c r="D16" s="635">
        <f>SUM(E16:S16)</f>
        <v>0</v>
      </c>
      <c r="E16" s="581">
        <f>_xlfn.XLOOKUP(E$11,'Debt Summary'!$N$12:$AB$12,'Debt Summary'!$N36:$AB36)</f>
        <v>0</v>
      </c>
      <c r="F16" s="581">
        <f>_xlfn.XLOOKUP(F$11,'Debt Summary'!$N$12:$AB$12,'Debt Summary'!$N36:$AB36)</f>
        <v>0</v>
      </c>
      <c r="G16" s="581">
        <f>_xlfn.XLOOKUP(G$11,'Debt Summary'!$N$12:$AB$12,'Debt Summary'!$N36:$AB36)</f>
        <v>0</v>
      </c>
      <c r="H16" s="581">
        <f>_xlfn.XLOOKUP(H$11,'Debt Summary'!$N$12:$AB$12,'Debt Summary'!$N36:$AB36)</f>
        <v>0</v>
      </c>
      <c r="I16" s="581">
        <f>_xlfn.XLOOKUP(I$11,'Debt Summary'!$N$12:$AB$12,'Debt Summary'!$N36:$AB36)</f>
        <v>0</v>
      </c>
      <c r="J16" s="581">
        <f>_xlfn.XLOOKUP(J$11,'Debt Summary'!$N$12:$AB$12,'Debt Summary'!$N36:$AB36)</f>
        <v>0</v>
      </c>
      <c r="K16" s="581">
        <f>_xlfn.XLOOKUP(K$11,'Debt Summary'!$N$12:$AB$12,'Debt Summary'!$N36:$AB36)</f>
        <v>0</v>
      </c>
      <c r="L16" s="581">
        <f>_xlfn.XLOOKUP(L$11,'Debt Summary'!$N$12:$AB$12,'Debt Summary'!$N36:$AB36)</f>
        <v>0</v>
      </c>
      <c r="M16" s="581">
        <f>_xlfn.XLOOKUP(M$11,'Debt Summary'!$N$12:$AB$12,'Debt Summary'!$N36:$AB36)</f>
        <v>0</v>
      </c>
      <c r="N16" s="581">
        <f>_xlfn.XLOOKUP(N$11,'Debt Summary'!$N$12:$AB$12,'Debt Summary'!$N36:$AB36)</f>
        <v>0</v>
      </c>
      <c r="O16" s="581">
        <f>_xlfn.XLOOKUP(O$11,'Debt Summary'!$N$12:$AB$12,'Debt Summary'!$N36:$AB36)</f>
        <v>0</v>
      </c>
      <c r="P16" s="581">
        <f>_xlfn.XLOOKUP(P$11,'Debt Summary'!$N$12:$AB$12,'Debt Summary'!$N36:$AB36)</f>
        <v>0</v>
      </c>
      <c r="Q16" s="581">
        <f>_xlfn.XLOOKUP(Q$11,'Debt Summary'!$N$12:$AB$12,'Debt Summary'!$N36:$AB36)</f>
        <v>0</v>
      </c>
      <c r="R16" s="581">
        <f>_xlfn.XLOOKUP(R$11,'Debt Summary'!$N$12:$AB$12,'Debt Summary'!$N36:$AB36)</f>
        <v>0</v>
      </c>
      <c r="S16" s="581">
        <f>_xlfn.XLOOKUP(S$11,'Debt Summary'!$N$12:$AB$12,'Debt Summary'!$N36:$AB36)</f>
        <v>0</v>
      </c>
    </row>
    <row r="17" spans="2:19" ht="13.5" thickBot="1" x14ac:dyDescent="0.25">
      <c r="B17" s="577" t="str">
        <f>'Debt Summary'!D37</f>
        <v>Conventional Debt</v>
      </c>
      <c r="C17" s="4"/>
      <c r="D17" s="635">
        <f>SUM(E17:S17)</f>
        <v>0</v>
      </c>
      <c r="E17" s="581">
        <f>_xlfn.XLOOKUP(E$11,'Debt Summary'!$N$12:$AB$12,'Debt Summary'!$N37:$AB37)</f>
        <v>0</v>
      </c>
      <c r="F17" s="581">
        <f>_xlfn.XLOOKUP(F$11,'Debt Summary'!$N$12:$AB$12,'Debt Summary'!$N37:$AB37)</f>
        <v>0</v>
      </c>
      <c r="G17" s="581">
        <f>_xlfn.XLOOKUP(G$11,'Debt Summary'!$N$12:$AB$12,'Debt Summary'!$N37:$AB37)</f>
        <v>0</v>
      </c>
      <c r="H17" s="581">
        <f>_xlfn.XLOOKUP(H$11,'Debt Summary'!$N$12:$AB$12,'Debt Summary'!$N37:$AB37)</f>
        <v>0</v>
      </c>
      <c r="I17" s="581">
        <f>_xlfn.XLOOKUP(I$11,'Debt Summary'!$N$12:$AB$12,'Debt Summary'!$N37:$AB37)</f>
        <v>0</v>
      </c>
      <c r="J17" s="581">
        <f>_xlfn.XLOOKUP(J$11,'Debt Summary'!$N$12:$AB$12,'Debt Summary'!$N37:$AB37)</f>
        <v>0</v>
      </c>
      <c r="K17" s="581">
        <f>_xlfn.XLOOKUP(K$11,'Debt Summary'!$N$12:$AB$12,'Debt Summary'!$N37:$AB37)</f>
        <v>0</v>
      </c>
      <c r="L17" s="581">
        <f>_xlfn.XLOOKUP(L$11,'Debt Summary'!$N$12:$AB$12,'Debt Summary'!$N37:$AB37)</f>
        <v>0</v>
      </c>
      <c r="M17" s="581">
        <f>_xlfn.XLOOKUP(M$11,'Debt Summary'!$N$12:$AB$12,'Debt Summary'!$N37:$AB37)</f>
        <v>0</v>
      </c>
      <c r="N17" s="581">
        <f>_xlfn.XLOOKUP(N$11,'Debt Summary'!$N$12:$AB$12,'Debt Summary'!$N37:$AB37)</f>
        <v>0</v>
      </c>
      <c r="O17" s="581">
        <f>_xlfn.XLOOKUP(O$11,'Debt Summary'!$N$12:$AB$12,'Debt Summary'!$N37:$AB37)</f>
        <v>0</v>
      </c>
      <c r="P17" s="581">
        <f>_xlfn.XLOOKUP(P$11,'Debt Summary'!$N$12:$AB$12,'Debt Summary'!$N37:$AB37)</f>
        <v>0</v>
      </c>
      <c r="Q17" s="581">
        <f>_xlfn.XLOOKUP(Q$11,'Debt Summary'!$N$12:$AB$12,'Debt Summary'!$N37:$AB37)</f>
        <v>0</v>
      </c>
      <c r="R17" s="581">
        <f>_xlfn.XLOOKUP(R$11,'Debt Summary'!$N$12:$AB$12,'Debt Summary'!$N37:$AB37)</f>
        <v>0</v>
      </c>
      <c r="S17" s="581">
        <f>_xlfn.XLOOKUP(S$11,'Debt Summary'!$N$12:$AB$12,'Debt Summary'!$N37:$AB37)</f>
        <v>0</v>
      </c>
    </row>
    <row r="18" spans="2:19" x14ac:dyDescent="0.2">
      <c r="B18" s="584" t="s">
        <v>357</v>
      </c>
      <c r="C18" s="582"/>
      <c r="D18" s="636">
        <f>SUM(E18:S18)</f>
        <v>0</v>
      </c>
      <c r="E18" s="583">
        <f t="shared" ref="E18:S18" si="1">SUM(E14:E17)</f>
        <v>0</v>
      </c>
      <c r="F18" s="585">
        <f t="shared" si="1"/>
        <v>0</v>
      </c>
      <c r="G18" s="585">
        <f t="shared" si="1"/>
        <v>0</v>
      </c>
      <c r="H18" s="585">
        <f t="shared" si="1"/>
        <v>0</v>
      </c>
      <c r="I18" s="585">
        <f t="shared" si="1"/>
        <v>0</v>
      </c>
      <c r="J18" s="585">
        <f t="shared" si="1"/>
        <v>0</v>
      </c>
      <c r="K18" s="585">
        <f t="shared" si="1"/>
        <v>0</v>
      </c>
      <c r="L18" s="585">
        <f t="shared" si="1"/>
        <v>0</v>
      </c>
      <c r="M18" s="585">
        <f t="shared" si="1"/>
        <v>0</v>
      </c>
      <c r="N18" s="585">
        <f t="shared" si="1"/>
        <v>0</v>
      </c>
      <c r="O18" s="585">
        <f t="shared" si="1"/>
        <v>0</v>
      </c>
      <c r="P18" s="585">
        <f t="shared" si="1"/>
        <v>0</v>
      </c>
      <c r="Q18" s="585">
        <f t="shared" si="1"/>
        <v>0</v>
      </c>
      <c r="R18" s="585">
        <f t="shared" si="1"/>
        <v>0</v>
      </c>
      <c r="S18" s="585">
        <f t="shared" si="1"/>
        <v>0</v>
      </c>
    </row>
    <row r="19" spans="2:19" x14ac:dyDescent="0.2">
      <c r="E19" s="58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</row>
    <row r="20" spans="2:19" x14ac:dyDescent="0.2">
      <c r="B20" s="576" t="s">
        <v>358</v>
      </c>
      <c r="D20" s="600"/>
      <c r="E20" s="634" t="str">
        <f t="shared" ref="E20:S20" si="2">IF(E$11=$C$58,"SALE YEAR","")</f>
        <v/>
      </c>
      <c r="F20" s="634" t="str">
        <f t="shared" si="2"/>
        <v/>
      </c>
      <c r="G20" s="634" t="str">
        <f t="shared" si="2"/>
        <v/>
      </c>
      <c r="H20" s="634" t="str">
        <f t="shared" si="2"/>
        <v/>
      </c>
      <c r="I20" s="634" t="str">
        <f t="shared" si="2"/>
        <v/>
      </c>
      <c r="J20" s="634" t="str">
        <f t="shared" si="2"/>
        <v/>
      </c>
      <c r="K20" s="634" t="str">
        <f t="shared" si="2"/>
        <v/>
      </c>
      <c r="L20" s="634" t="str">
        <f t="shared" si="2"/>
        <v>SALE YEAR</v>
      </c>
      <c r="M20" s="634" t="str">
        <f t="shared" si="2"/>
        <v/>
      </c>
      <c r="N20" s="634" t="str">
        <f t="shared" si="2"/>
        <v/>
      </c>
      <c r="O20" s="634" t="str">
        <f t="shared" si="2"/>
        <v/>
      </c>
      <c r="P20" s="634" t="str">
        <f t="shared" si="2"/>
        <v/>
      </c>
      <c r="Q20" s="634" t="str">
        <f t="shared" si="2"/>
        <v/>
      </c>
      <c r="R20" s="634" t="str">
        <f t="shared" si="2"/>
        <v/>
      </c>
      <c r="S20" s="634" t="str">
        <f t="shared" si="2"/>
        <v/>
      </c>
    </row>
    <row r="21" spans="2:19" x14ac:dyDescent="0.2">
      <c r="B21" s="577" t="s">
        <v>359</v>
      </c>
      <c r="E21" s="581" t="str">
        <f>_xlfn.XLOOKUP(E$11,'CASH FLOW'!$J$12:$AX$12,'CASH FLOW'!$J$24:$AX$24)</f>
        <v/>
      </c>
      <c r="F21" s="240" t="str">
        <f>_xlfn.XLOOKUP(F$11,'CASH FLOW'!$J$12:$AX$12,'CASH FLOW'!$J$24:$AX$24)</f>
        <v/>
      </c>
      <c r="G21" s="240" t="str">
        <f>_xlfn.XLOOKUP(G$11,'CASH FLOW'!$J$12:$AX$12,'CASH FLOW'!$J$24:$AX$24)</f>
        <v/>
      </c>
      <c r="H21" s="240" t="str">
        <f>_xlfn.XLOOKUP(H$11,'CASH FLOW'!$J$12:$AX$12,'CASH FLOW'!$J$24:$AX$24)</f>
        <v/>
      </c>
      <c r="I21" s="240" t="str">
        <f>_xlfn.XLOOKUP(I$11,'CASH FLOW'!$J$12:$AX$12,'CASH FLOW'!$J$24:$AX$24)</f>
        <v/>
      </c>
      <c r="J21" s="240" t="str">
        <f>_xlfn.XLOOKUP(J$11,'CASH FLOW'!$J$12:$AX$12,'CASH FLOW'!$J$24:$AX$24)</f>
        <v/>
      </c>
      <c r="K21" s="240" t="str">
        <f>_xlfn.XLOOKUP(K$11,'CASH FLOW'!$J$12:$AX$12,'CASH FLOW'!$J$24:$AX$24)</f>
        <v/>
      </c>
      <c r="L21" s="240" t="str">
        <f>_xlfn.XLOOKUP(L$11,'CASH FLOW'!$J$12:$AX$12,'CASH FLOW'!$J$24:$AX$24)</f>
        <v/>
      </c>
      <c r="M21" s="240" t="str">
        <f>_xlfn.XLOOKUP(M$11,'CASH FLOW'!$J$12:$AX$12,'CASH FLOW'!$J$24:$AX$24)</f>
        <v/>
      </c>
      <c r="N21" s="240" t="str">
        <f>_xlfn.XLOOKUP(N$11,'CASH FLOW'!$J$12:$AX$12,'CASH FLOW'!$J$24:$AX$24)</f>
        <v/>
      </c>
      <c r="O21" s="240" t="str">
        <f>_xlfn.XLOOKUP(O$11,'CASH FLOW'!$J$12:$AX$12,'CASH FLOW'!$J$24:$AX$24)</f>
        <v/>
      </c>
      <c r="P21" s="240" t="str">
        <f>_xlfn.XLOOKUP(P$11,'CASH FLOW'!$J$12:$AX$12,'CASH FLOW'!$J$24:$AX$24)</f>
        <v/>
      </c>
      <c r="Q21" s="240" t="str">
        <f>_xlfn.XLOOKUP(Q$11,'CASH FLOW'!$J$12:$AX$12,'CASH FLOW'!$J$24:$AX$24)</f>
        <v/>
      </c>
      <c r="R21" s="240" t="str">
        <f>_xlfn.XLOOKUP(R$11,'CASH FLOW'!$J$12:$AX$12,'CASH FLOW'!$J$24:$AX$24)</f>
        <v/>
      </c>
      <c r="S21" s="240" t="str">
        <f>_xlfn.XLOOKUP(S$11,'CASH FLOW'!$J$12:$AX$12,'CASH FLOW'!$J$24:$AX$24)</f>
        <v/>
      </c>
    </row>
    <row r="22" spans="2:19" x14ac:dyDescent="0.2">
      <c r="B22" s="577" t="s">
        <v>195</v>
      </c>
      <c r="E22" s="581" t="str">
        <f>_xlfn.XLOOKUP(E$11,'CASH FLOW'!$J$12:$AX$12,'CASH FLOW'!$J$31:$AX$31)</f>
        <v/>
      </c>
      <c r="F22" s="240" t="str">
        <f>_xlfn.XLOOKUP(F$11,'CASH FLOW'!$J$12:$AX$12,'CASH FLOW'!$J$31:$AX$31)</f>
        <v/>
      </c>
      <c r="G22" s="240" t="str">
        <f>_xlfn.XLOOKUP(G$11,'CASH FLOW'!$J$12:$AX$12,'CASH FLOW'!$J$31:$AX$31)</f>
        <v/>
      </c>
      <c r="H22" s="240" t="str">
        <f>_xlfn.XLOOKUP(H$11,'CASH FLOW'!$J$12:$AX$12,'CASH FLOW'!$J$31:$AX$31)</f>
        <v/>
      </c>
      <c r="I22" s="240" t="str">
        <f>_xlfn.XLOOKUP(I$11,'CASH FLOW'!$J$12:$AX$12,'CASH FLOW'!$J$31:$AX$31)</f>
        <v/>
      </c>
      <c r="J22" s="240" t="str">
        <f>_xlfn.XLOOKUP(J$11,'CASH FLOW'!$J$12:$AX$12,'CASH FLOW'!$J$31:$AX$31)</f>
        <v/>
      </c>
      <c r="K22" s="240" t="str">
        <f>_xlfn.XLOOKUP(K$11,'CASH FLOW'!$J$12:$AX$12,'CASH FLOW'!$J$31:$AX$31)</f>
        <v/>
      </c>
      <c r="L22" s="240" t="str">
        <f>_xlfn.XLOOKUP(L$11,'CASH FLOW'!$J$12:$AX$12,'CASH FLOW'!$J$31:$AX$31)</f>
        <v/>
      </c>
      <c r="M22" s="240" t="str">
        <f>_xlfn.XLOOKUP(M$11,'CASH FLOW'!$J$12:$AX$12,'CASH FLOW'!$J$31:$AX$31)</f>
        <v/>
      </c>
      <c r="N22" s="240" t="str">
        <f>_xlfn.XLOOKUP(N$11,'CASH FLOW'!$J$12:$AX$12,'CASH FLOW'!$J$31:$AX$31)</f>
        <v/>
      </c>
      <c r="O22" s="240" t="str">
        <f>_xlfn.XLOOKUP(O$11,'CASH FLOW'!$J$12:$AX$12,'CASH FLOW'!$J$31:$AX$31)</f>
        <v/>
      </c>
      <c r="P22" s="240" t="str">
        <f>_xlfn.XLOOKUP(P$11,'CASH FLOW'!$J$12:$AX$12,'CASH FLOW'!$J$31:$AX$31)</f>
        <v/>
      </c>
      <c r="Q22" s="240" t="str">
        <f>_xlfn.XLOOKUP(Q$11,'CASH FLOW'!$J$12:$AX$12,'CASH FLOW'!$J$31:$AX$31)</f>
        <v/>
      </c>
      <c r="R22" s="240" t="str">
        <f>_xlfn.XLOOKUP(R$11,'CASH FLOW'!$J$12:$AX$12,'CASH FLOW'!$J$31:$AX$31)</f>
        <v/>
      </c>
      <c r="S22" s="240" t="str">
        <f>_xlfn.XLOOKUP(S$11,'CASH FLOW'!$J$12:$AX$12,'CASH FLOW'!$J$31:$AX$31)</f>
        <v/>
      </c>
    </row>
    <row r="23" spans="2:19" x14ac:dyDescent="0.2">
      <c r="B23" s="577" t="s">
        <v>360</v>
      </c>
      <c r="E23" s="581" t="str">
        <f>_xlfn.XLOOKUP(E$11,'CASH FLOW'!$J$12:$AX$12,'CASH FLOW'!$J$37:$AX$37)</f>
        <v/>
      </c>
      <c r="F23" s="240" t="str">
        <f>_xlfn.XLOOKUP(F$11,'CASH FLOW'!$J$12:$AX$12,'CASH FLOW'!$J$37:$AX$37)</f>
        <v/>
      </c>
      <c r="G23" s="240" t="str">
        <f>_xlfn.XLOOKUP(G$11,'CASH FLOW'!$J$12:$AX$12,'CASH FLOW'!$J$37:$AX$37)</f>
        <v/>
      </c>
      <c r="H23" s="240" t="str">
        <f>_xlfn.XLOOKUP(H$11,'CASH FLOW'!$J$12:$AX$12,'CASH FLOW'!$J$37:$AX$37)</f>
        <v/>
      </c>
      <c r="I23" s="240" t="str">
        <f>_xlfn.XLOOKUP(I$11,'CASH FLOW'!$J$12:$AX$12,'CASH FLOW'!$J$37:$AX$37)</f>
        <v/>
      </c>
      <c r="J23" s="240" t="str">
        <f>_xlfn.XLOOKUP(J$11,'CASH FLOW'!$J$12:$AX$12,'CASH FLOW'!$J$37:$AX$37)</f>
        <v/>
      </c>
      <c r="K23" s="240" t="str">
        <f>_xlfn.XLOOKUP(K$11,'CASH FLOW'!$J$12:$AX$12,'CASH FLOW'!$J$37:$AX$37)</f>
        <v/>
      </c>
      <c r="L23" s="240" t="str">
        <f>_xlfn.XLOOKUP(L$11,'CASH FLOW'!$J$12:$AX$12,'CASH FLOW'!$J$37:$AX$37)</f>
        <v/>
      </c>
      <c r="M23" s="240" t="str">
        <f>_xlfn.XLOOKUP(M$11,'CASH FLOW'!$J$12:$AX$12,'CASH FLOW'!$J$37:$AX$37)</f>
        <v/>
      </c>
      <c r="N23" s="240" t="str">
        <f>_xlfn.XLOOKUP(N$11,'CASH FLOW'!$J$12:$AX$12,'CASH FLOW'!$J$37:$AX$37)</f>
        <v/>
      </c>
      <c r="O23" s="240" t="str">
        <f>_xlfn.XLOOKUP(O$11,'CASH FLOW'!$J$12:$AX$12,'CASH FLOW'!$J$37:$AX$37)</f>
        <v/>
      </c>
      <c r="P23" s="240" t="str">
        <f>_xlfn.XLOOKUP(P$11,'CASH FLOW'!$J$12:$AX$12,'CASH FLOW'!$J$37:$AX$37)</f>
        <v/>
      </c>
      <c r="Q23" s="240" t="str">
        <f>_xlfn.XLOOKUP(Q$11,'CASH FLOW'!$J$12:$AX$12,'CASH FLOW'!$J$37:$AX$37)</f>
        <v/>
      </c>
      <c r="R23" s="240" t="str">
        <f>_xlfn.XLOOKUP(R$11,'CASH FLOW'!$J$12:$AX$12,'CASH FLOW'!$J$37:$AX$37)</f>
        <v/>
      </c>
      <c r="S23" s="240" t="str">
        <f>_xlfn.XLOOKUP(S$11,'CASH FLOW'!$J$12:$AX$12,'CASH FLOW'!$J$37:$AX$37)</f>
        <v/>
      </c>
    </row>
    <row r="24" spans="2:19" x14ac:dyDescent="0.2">
      <c r="B24" s="577" t="s">
        <v>361</v>
      </c>
      <c r="E24" s="581" t="str">
        <f>_xlfn.XLOOKUP(E$11,'CASH FLOW'!$J$12:$AX$12,'CASH FLOW'!$J$42:$AX$42)</f>
        <v/>
      </c>
      <c r="F24" s="240" t="str">
        <f>_xlfn.XLOOKUP(F$11,'CASH FLOW'!$J$12:$AX$12,'CASH FLOW'!$J$42:$AX$42)</f>
        <v/>
      </c>
      <c r="G24" s="240" t="str">
        <f>_xlfn.XLOOKUP(G$11,'CASH FLOW'!$J$12:$AX$12,'CASH FLOW'!$J$42:$AX$42)</f>
        <v/>
      </c>
      <c r="H24" s="240" t="str">
        <f>_xlfn.XLOOKUP(H$11,'CASH FLOW'!$J$12:$AX$12,'CASH FLOW'!$J$42:$AX$42)</f>
        <v/>
      </c>
      <c r="I24" s="240" t="str">
        <f>_xlfn.XLOOKUP(I$11,'CASH FLOW'!$J$12:$AX$12,'CASH FLOW'!$J$42:$AX$42)</f>
        <v/>
      </c>
      <c r="J24" s="240" t="str">
        <f>_xlfn.XLOOKUP(J$11,'CASH FLOW'!$J$12:$AX$12,'CASH FLOW'!$J$42:$AX$42)</f>
        <v/>
      </c>
      <c r="K24" s="240" t="str">
        <f>_xlfn.XLOOKUP(K$11,'CASH FLOW'!$J$12:$AX$12,'CASH FLOW'!$J$42:$AX$42)</f>
        <v/>
      </c>
      <c r="L24" s="240" t="str">
        <f>_xlfn.XLOOKUP(L$11,'CASH FLOW'!$J$12:$AX$12,'CASH FLOW'!$J$42:$AX$42)</f>
        <v/>
      </c>
      <c r="M24" s="240" t="str">
        <f>_xlfn.XLOOKUP(M$11,'CASH FLOW'!$J$12:$AX$12,'CASH FLOW'!$J$42:$AX$42)</f>
        <v/>
      </c>
      <c r="N24" s="240" t="str">
        <f>_xlfn.XLOOKUP(N$11,'CASH FLOW'!$J$12:$AX$12,'CASH FLOW'!$J$42:$AX$42)</f>
        <v/>
      </c>
      <c r="O24" s="240" t="str">
        <f>_xlfn.XLOOKUP(O$11,'CASH FLOW'!$J$12:$AX$12,'CASH FLOW'!$J$42:$AX$42)</f>
        <v/>
      </c>
      <c r="P24" s="240" t="str">
        <f>_xlfn.XLOOKUP(P$11,'CASH FLOW'!$J$12:$AX$12,'CASH FLOW'!$J$42:$AX$42)</f>
        <v/>
      </c>
      <c r="Q24" s="240" t="str">
        <f>_xlfn.XLOOKUP(Q$11,'CASH FLOW'!$J$12:$AX$12,'CASH FLOW'!$J$42:$AX$42)</f>
        <v/>
      </c>
      <c r="R24" s="240" t="str">
        <f>_xlfn.XLOOKUP(R$11,'CASH FLOW'!$J$12:$AX$12,'CASH FLOW'!$J$42:$AX$42)</f>
        <v/>
      </c>
      <c r="S24" s="240" t="str">
        <f>_xlfn.XLOOKUP(S$11,'CASH FLOW'!$J$12:$AX$12,'CASH FLOW'!$J$42:$AX$42)</f>
        <v/>
      </c>
    </row>
    <row r="25" spans="2:19" x14ac:dyDescent="0.2">
      <c r="B25" s="577" t="s">
        <v>215</v>
      </c>
      <c r="E25" s="581" t="str">
        <f>_xlfn.XLOOKUP(E$11,'CASH FLOW'!$J$12:$AX$12,'CASH FLOW'!$J$50:$AX$50)</f>
        <v/>
      </c>
      <c r="F25" s="240" t="str">
        <f>_xlfn.XLOOKUP(F$11,'CASH FLOW'!$J$12:$AX$12,'CASH FLOW'!$J$50:$AX$50)</f>
        <v/>
      </c>
      <c r="G25" s="240" t="str">
        <f>_xlfn.XLOOKUP(G$11,'CASH FLOW'!$J$12:$AX$12,'CASH FLOW'!$J$50:$AX$50)</f>
        <v/>
      </c>
      <c r="H25" s="240" t="str">
        <f>_xlfn.XLOOKUP(H$11,'CASH FLOW'!$J$12:$AX$12,'CASH FLOW'!$J$50:$AX$50)</f>
        <v/>
      </c>
      <c r="I25" s="240" t="str">
        <f>_xlfn.XLOOKUP(I$11,'CASH FLOW'!$J$12:$AX$12,'CASH FLOW'!$J$50:$AX$50)</f>
        <v/>
      </c>
      <c r="J25" s="240" t="str">
        <f>_xlfn.XLOOKUP(J$11,'CASH FLOW'!$J$12:$AX$12,'CASH FLOW'!$J$50:$AX$50)</f>
        <v/>
      </c>
      <c r="K25" s="240" t="str">
        <f>_xlfn.XLOOKUP(K$11,'CASH FLOW'!$J$12:$AX$12,'CASH FLOW'!$J$50:$AX$50)</f>
        <v/>
      </c>
      <c r="L25" s="240" t="str">
        <f>_xlfn.XLOOKUP(L$11,'CASH FLOW'!$J$12:$AX$12,'CASH FLOW'!$J$50:$AX$50)</f>
        <v/>
      </c>
      <c r="M25" s="240" t="str">
        <f>_xlfn.XLOOKUP(M$11,'CASH FLOW'!$J$12:$AX$12,'CASH FLOW'!$J$50:$AX$50)</f>
        <v/>
      </c>
      <c r="N25" s="240" t="str">
        <f>_xlfn.XLOOKUP(N$11,'CASH FLOW'!$J$12:$AX$12,'CASH FLOW'!$J$50:$AX$50)</f>
        <v/>
      </c>
      <c r="O25" s="240" t="str">
        <f>_xlfn.XLOOKUP(O$11,'CASH FLOW'!$J$12:$AX$12,'CASH FLOW'!$J$50:$AX$50)</f>
        <v/>
      </c>
      <c r="P25" s="240" t="str">
        <f>_xlfn.XLOOKUP(P$11,'CASH FLOW'!$J$12:$AX$12,'CASH FLOW'!$J$50:$AX$50)</f>
        <v/>
      </c>
      <c r="Q25" s="240" t="str">
        <f>_xlfn.XLOOKUP(Q$11,'CASH FLOW'!$J$12:$AX$12,'CASH FLOW'!$J$50:$AX$50)</f>
        <v/>
      </c>
      <c r="R25" s="240" t="str">
        <f>_xlfn.XLOOKUP(R$11,'CASH FLOW'!$J$12:$AX$12,'CASH FLOW'!$J$50:$AX$50)</f>
        <v/>
      </c>
      <c r="S25" s="240" t="str">
        <f>_xlfn.XLOOKUP(S$11,'CASH FLOW'!$J$12:$AX$12,'CASH FLOW'!$J$50:$AX$50)</f>
        <v/>
      </c>
    </row>
    <row r="26" spans="2:19" ht="13.5" thickBot="1" x14ac:dyDescent="0.25">
      <c r="B26" s="577" t="s">
        <v>362</v>
      </c>
      <c r="E26" s="581" t="str">
        <f>_xlfn.XLOOKUP(E$11,'CASH FLOW'!$J$12:$AX$12,'CASH FLOW'!$J$58:$AX$58)</f>
        <v/>
      </c>
      <c r="F26" s="240" t="str">
        <f>_xlfn.XLOOKUP(F$11,'CASH FLOW'!$J$12:$AX$12,'CASH FLOW'!$J$58:$AX$58)</f>
        <v/>
      </c>
      <c r="G26" s="240" t="str">
        <f>_xlfn.XLOOKUP(G$11,'CASH FLOW'!$J$12:$AX$12,'CASH FLOW'!$J$58:$AX$58)</f>
        <v/>
      </c>
      <c r="H26" s="240" t="str">
        <f>_xlfn.XLOOKUP(H$11,'CASH FLOW'!$J$12:$AX$12,'CASH FLOW'!$J$58:$AX$58)</f>
        <v/>
      </c>
      <c r="I26" s="240" t="str">
        <f>_xlfn.XLOOKUP(I$11,'CASH FLOW'!$J$12:$AX$12,'CASH FLOW'!$J$58:$AX$58)</f>
        <v/>
      </c>
      <c r="J26" s="240" t="str">
        <f>_xlfn.XLOOKUP(J$11,'CASH FLOW'!$J$12:$AX$12,'CASH FLOW'!$J$58:$AX$58)</f>
        <v/>
      </c>
      <c r="K26" s="240" t="str">
        <f>_xlfn.XLOOKUP(K$11,'CASH FLOW'!$J$12:$AX$12,'CASH FLOW'!$J$58:$AX$58)</f>
        <v/>
      </c>
      <c r="L26" s="240" t="str">
        <f>_xlfn.XLOOKUP(L$11,'CASH FLOW'!$J$12:$AX$12,'CASH FLOW'!$J$58:$AX$58)</f>
        <v/>
      </c>
      <c r="M26" s="240" t="str">
        <f>_xlfn.XLOOKUP(M$11,'CASH FLOW'!$J$12:$AX$12,'CASH FLOW'!$J$58:$AX$58)</f>
        <v/>
      </c>
      <c r="N26" s="240" t="str">
        <f>_xlfn.XLOOKUP(N$11,'CASH FLOW'!$J$12:$AX$12,'CASH FLOW'!$J$58:$AX$58)</f>
        <v/>
      </c>
      <c r="O26" s="240" t="str">
        <f>_xlfn.XLOOKUP(O$11,'CASH FLOW'!$J$12:$AX$12,'CASH FLOW'!$J$58:$AX$58)</f>
        <v/>
      </c>
      <c r="P26" s="240" t="str">
        <f>_xlfn.XLOOKUP(P$11,'CASH FLOW'!$J$12:$AX$12,'CASH FLOW'!$J$58:$AX$58)</f>
        <v/>
      </c>
      <c r="Q26" s="240" t="str">
        <f>_xlfn.XLOOKUP(Q$11,'CASH FLOW'!$J$12:$AX$12,'CASH FLOW'!$J$58:$AX$58)</f>
        <v/>
      </c>
      <c r="R26" s="240" t="str">
        <f>_xlfn.XLOOKUP(R$11,'CASH FLOW'!$J$12:$AX$12,'CASH FLOW'!$J$58:$AX$58)</f>
        <v/>
      </c>
      <c r="S26" s="240" t="str">
        <f>_xlfn.XLOOKUP(S$11,'CASH FLOW'!$J$12:$AX$12,'CASH FLOW'!$J$58:$AX$58)</f>
        <v/>
      </c>
    </row>
    <row r="27" spans="2:19" x14ac:dyDescent="0.2">
      <c r="B27" s="609" t="s">
        <v>363</v>
      </c>
      <c r="C27" s="610"/>
      <c r="D27" s="610"/>
      <c r="E27" s="621">
        <f>SUM(E21:E26)</f>
        <v>0</v>
      </c>
      <c r="F27" s="612">
        <f>SUM(F21:F26)</f>
        <v>0</v>
      </c>
      <c r="G27" s="612">
        <f t="shared" ref="G27:S27" si="3">SUM(G21:G26)</f>
        <v>0</v>
      </c>
      <c r="H27" s="612">
        <f t="shared" si="3"/>
        <v>0</v>
      </c>
      <c r="I27" s="612">
        <f t="shared" si="3"/>
        <v>0</v>
      </c>
      <c r="J27" s="612">
        <f t="shared" si="3"/>
        <v>0</v>
      </c>
      <c r="K27" s="612">
        <f t="shared" si="3"/>
        <v>0</v>
      </c>
      <c r="L27" s="612">
        <f t="shared" si="3"/>
        <v>0</v>
      </c>
      <c r="M27" s="612">
        <f t="shared" si="3"/>
        <v>0</v>
      </c>
      <c r="N27" s="612">
        <f t="shared" si="3"/>
        <v>0</v>
      </c>
      <c r="O27" s="612">
        <f t="shared" si="3"/>
        <v>0</v>
      </c>
      <c r="P27" s="612">
        <f t="shared" si="3"/>
        <v>0</v>
      </c>
      <c r="Q27" s="612">
        <f t="shared" si="3"/>
        <v>0</v>
      </c>
      <c r="R27" s="612">
        <f t="shared" si="3"/>
        <v>0</v>
      </c>
      <c r="S27" s="612">
        <f t="shared" si="3"/>
        <v>0</v>
      </c>
    </row>
    <row r="28" spans="2:19" x14ac:dyDescent="0.2">
      <c r="B28" s="622" t="s">
        <v>364</v>
      </c>
      <c r="C28" s="623"/>
      <c r="D28" s="623"/>
      <c r="E28" s="626" t="e">
        <f>_xlfn.XLOOKUP(E$11,'CASH FLOW'!$J$12:$AX$12,'CASH FLOW'!$J$62:$AX$62)</f>
        <v>#DIV/0!</v>
      </c>
      <c r="F28" s="627" t="e">
        <f>_xlfn.XLOOKUP(F$11,'CASH FLOW'!$J$12:$AX$12,'CASH FLOW'!$J$62:$AX$62)</f>
        <v>#DIV/0!</v>
      </c>
      <c r="G28" s="627" t="e">
        <f>_xlfn.XLOOKUP(G$11,'CASH FLOW'!$J$12:$AX$12,'CASH FLOW'!$J$62:$AX$62)</f>
        <v>#DIV/0!</v>
      </c>
      <c r="H28" s="627" t="e">
        <f>_xlfn.XLOOKUP(H$11,'CASH FLOW'!$J$12:$AX$12,'CASH FLOW'!$J$62:$AX$62)</f>
        <v>#DIV/0!</v>
      </c>
      <c r="I28" s="627" t="e">
        <f>_xlfn.XLOOKUP(I$11,'CASH FLOW'!$J$12:$AX$12,'CASH FLOW'!$J$62:$AX$62)</f>
        <v>#DIV/0!</v>
      </c>
      <c r="J28" s="627" t="e">
        <f>_xlfn.XLOOKUP(J$11,'CASH FLOW'!$J$12:$AX$12,'CASH FLOW'!$J$62:$AX$62)</f>
        <v>#DIV/0!</v>
      </c>
      <c r="K28" s="627" t="e">
        <f>_xlfn.XLOOKUP(K$11,'CASH FLOW'!$J$12:$AX$12,'CASH FLOW'!$J$62:$AX$62)</f>
        <v>#DIV/0!</v>
      </c>
      <c r="L28" s="627" t="e">
        <f>_xlfn.XLOOKUP(L$11,'CASH FLOW'!$J$12:$AX$12,'CASH FLOW'!$J$62:$AX$62)</f>
        <v>#DIV/0!</v>
      </c>
      <c r="M28" s="627" t="e">
        <f>_xlfn.XLOOKUP(M$11,'CASH FLOW'!$J$12:$AX$12,'CASH FLOW'!$J$62:$AX$62)</f>
        <v>#DIV/0!</v>
      </c>
      <c r="N28" s="627" t="e">
        <f>_xlfn.XLOOKUP(N$11,'CASH FLOW'!$J$12:$AX$12,'CASH FLOW'!$J$62:$AX$62)</f>
        <v>#DIV/0!</v>
      </c>
      <c r="O28" s="627" t="e">
        <f>_xlfn.XLOOKUP(O$11,'CASH FLOW'!$J$12:$AX$12,'CASH FLOW'!$J$62:$AX$62)</f>
        <v>#DIV/0!</v>
      </c>
      <c r="P28" s="627" t="e">
        <f>_xlfn.XLOOKUP(P$11,'CASH FLOW'!$J$12:$AX$12,'CASH FLOW'!$J$62:$AX$62)</f>
        <v>#DIV/0!</v>
      </c>
      <c r="Q28" s="627" t="e">
        <f>_xlfn.XLOOKUP(Q$11,'CASH FLOW'!$J$12:$AX$12,'CASH FLOW'!$J$62:$AX$62)</f>
        <v>#DIV/0!</v>
      </c>
      <c r="R28" s="627" t="e">
        <f>_xlfn.XLOOKUP(R$11,'CASH FLOW'!$J$12:$AX$12,'CASH FLOW'!$J$62:$AX$62)</f>
        <v>#DIV/0!</v>
      </c>
      <c r="S28" s="627" t="e">
        <f>_xlfn.XLOOKUP(S$11,'CASH FLOW'!$J$12:$AX$12,'CASH FLOW'!$J$62:$AX$62)</f>
        <v>#DIV/0!</v>
      </c>
    </row>
    <row r="29" spans="2:19" x14ac:dyDescent="0.2">
      <c r="B29" s="622" t="s">
        <v>365</v>
      </c>
      <c r="C29" s="623"/>
      <c r="D29" s="623"/>
      <c r="E29" s="628" t="e">
        <f>_xlfn.XLOOKUP(E$11,'CASH FLOW'!$J$12:$AX$12,'CASH FLOW'!$J$63:$AX$63)</f>
        <v>#DIV/0!</v>
      </c>
      <c r="F29" s="629" t="e">
        <f>_xlfn.XLOOKUP(F$11,'CASH FLOW'!$J$12:$AX$12,'CASH FLOW'!$J$63:$AX$63)</f>
        <v>#DIV/0!</v>
      </c>
      <c r="G29" s="629" t="e">
        <f>_xlfn.XLOOKUP(G$11,'CASH FLOW'!$J$12:$AX$12,'CASH FLOW'!$J$63:$AX$63)</f>
        <v>#DIV/0!</v>
      </c>
      <c r="H29" s="629" t="e">
        <f>_xlfn.XLOOKUP(H$11,'CASH FLOW'!$J$12:$AX$12,'CASH FLOW'!$J$63:$AX$63)</f>
        <v>#DIV/0!</v>
      </c>
      <c r="I29" s="629" t="e">
        <f>_xlfn.XLOOKUP(I$11,'CASH FLOW'!$J$12:$AX$12,'CASH FLOW'!$J$63:$AX$63)</f>
        <v>#DIV/0!</v>
      </c>
      <c r="J29" s="629" t="e">
        <f>_xlfn.XLOOKUP(J$11,'CASH FLOW'!$J$12:$AX$12,'CASH FLOW'!$J$63:$AX$63)</f>
        <v>#DIV/0!</v>
      </c>
      <c r="K29" s="629" t="e">
        <f>_xlfn.XLOOKUP(K$11,'CASH FLOW'!$J$12:$AX$12,'CASH FLOW'!$J$63:$AX$63)</f>
        <v>#DIV/0!</v>
      </c>
      <c r="L29" s="629" t="e">
        <f>_xlfn.XLOOKUP(L$11,'CASH FLOW'!$J$12:$AX$12,'CASH FLOW'!$J$63:$AX$63)</f>
        <v>#DIV/0!</v>
      </c>
      <c r="M29" s="629" t="e">
        <f>_xlfn.XLOOKUP(M$11,'CASH FLOW'!$J$12:$AX$12,'CASH FLOW'!$J$63:$AX$63)</f>
        <v>#DIV/0!</v>
      </c>
      <c r="N29" s="629" t="e">
        <f>_xlfn.XLOOKUP(N$11,'CASH FLOW'!$J$12:$AX$12,'CASH FLOW'!$J$63:$AX$63)</f>
        <v>#DIV/0!</v>
      </c>
      <c r="O29" s="629" t="e">
        <f>_xlfn.XLOOKUP(O$11,'CASH FLOW'!$J$12:$AX$12,'CASH FLOW'!$J$63:$AX$63)</f>
        <v>#DIV/0!</v>
      </c>
      <c r="P29" s="629" t="e">
        <f>_xlfn.XLOOKUP(P$11,'CASH FLOW'!$J$12:$AX$12,'CASH FLOW'!$J$63:$AX$63)</f>
        <v>#DIV/0!</v>
      </c>
      <c r="Q29" s="629" t="e">
        <f>_xlfn.XLOOKUP(Q$11,'CASH FLOW'!$J$12:$AX$12,'CASH FLOW'!$J$63:$AX$63)</f>
        <v>#DIV/0!</v>
      </c>
      <c r="R29" s="629" t="e">
        <f>_xlfn.XLOOKUP(R$11,'CASH FLOW'!$J$12:$AX$12,'CASH FLOW'!$J$63:$AX$63)</f>
        <v>#DIV/0!</v>
      </c>
      <c r="S29" s="629" t="e">
        <f>_xlfn.XLOOKUP(S$11,'CASH FLOW'!$J$12:$AX$12,'CASH FLOW'!$J$63:$AX$63)</f>
        <v>#DIV/0!</v>
      </c>
    </row>
    <row r="30" spans="2:19" x14ac:dyDescent="0.2">
      <c r="C30" s="631"/>
      <c r="D30" s="600"/>
      <c r="E30" s="342"/>
      <c r="F30" s="630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</row>
    <row r="31" spans="2:19" x14ac:dyDescent="0.2">
      <c r="B31" s="576" t="s">
        <v>236</v>
      </c>
      <c r="C31" s="632" t="s">
        <v>366</v>
      </c>
      <c r="D31" s="600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</row>
    <row r="32" spans="2:19" x14ac:dyDescent="0.2">
      <c r="B32" s="577" t="s">
        <v>367</v>
      </c>
      <c r="C32" s="633">
        <f>'CASH FLOW'!$C$72</f>
        <v>0.05</v>
      </c>
      <c r="D32" s="600"/>
      <c r="E32" s="589">
        <f>IF(E27=0,0,_xlfn.XLOOKUP(E$11,'CASH FLOW'!$J$12:$AX$12,'CASH FLOW'!$J$76:$AX$76))</f>
        <v>0</v>
      </c>
      <c r="F32" s="589">
        <f>IF(F27=0,0,_xlfn.XLOOKUP(F$11,'CASH FLOW'!$J$12:$AX$12,'CASH FLOW'!$J$76:$AX$76))</f>
        <v>0</v>
      </c>
      <c r="G32" s="589">
        <f>IF(G27=0,0,_xlfn.XLOOKUP(G$11,'CASH FLOW'!$J$12:$AX$12,'CASH FLOW'!$J$76:$AX$76))</f>
        <v>0</v>
      </c>
      <c r="H32" s="589">
        <f>IF(H27=0,0,_xlfn.XLOOKUP(H$11,'CASH FLOW'!$J$12:$AX$12,'CASH FLOW'!$J$76:$AX$76))</f>
        <v>0</v>
      </c>
      <c r="I32" s="589">
        <f>IF(I27=0,0,_xlfn.XLOOKUP(I$11,'CASH FLOW'!$J$12:$AX$12,'CASH FLOW'!$J$76:$AX$76))</f>
        <v>0</v>
      </c>
      <c r="J32" s="589">
        <f>IF(J27=0,0,_xlfn.XLOOKUP(J$11,'CASH FLOW'!$J$12:$AX$12,'CASH FLOW'!$J$76:$AX$76))</f>
        <v>0</v>
      </c>
      <c r="K32" s="589">
        <f>IF(K27=0,0,_xlfn.XLOOKUP(K$11,'CASH FLOW'!$J$12:$AX$12,'CASH FLOW'!$J$76:$AX$76))</f>
        <v>0</v>
      </c>
      <c r="L32" s="589">
        <f>IF(L27=0,0,_xlfn.XLOOKUP(L$11,'CASH FLOW'!$J$12:$AX$12,'CASH FLOW'!$J$76:$AX$76))</f>
        <v>0</v>
      </c>
      <c r="M32" s="589">
        <f>IF(M27=0,0,_xlfn.XLOOKUP(M$11,'CASH FLOW'!$J$12:$AX$12,'CASH FLOW'!$J$76:$AX$76))</f>
        <v>0</v>
      </c>
      <c r="N32" s="589">
        <f>IF(N27=0,0,_xlfn.XLOOKUP(N$11,'CASH FLOW'!$J$12:$AX$12,'CASH FLOW'!$J$76:$AX$76))</f>
        <v>0</v>
      </c>
      <c r="O32" s="589">
        <f>IF(O27=0,0,_xlfn.XLOOKUP(O$11,'CASH FLOW'!$J$12:$AX$12,'CASH FLOW'!$J$76:$AX$76))</f>
        <v>0</v>
      </c>
      <c r="P32" s="589">
        <f>IF(P27=0,0,_xlfn.XLOOKUP(P$11,'CASH FLOW'!$J$12:$AX$12,'CASH FLOW'!$J$76:$AX$76))</f>
        <v>0</v>
      </c>
      <c r="Q32" s="589">
        <f>IF(Q27=0,0,_xlfn.XLOOKUP(Q$11,'CASH FLOW'!$J$12:$AX$12,'CASH FLOW'!$J$76:$AX$76))</f>
        <v>0</v>
      </c>
      <c r="R32" s="589">
        <f>IF(R27=0,0,_xlfn.XLOOKUP(R$11,'CASH FLOW'!$J$12:$AX$12,'CASH FLOW'!$J$76:$AX$76))</f>
        <v>0</v>
      </c>
      <c r="S32" s="589">
        <f>IF(S27=0,0,_xlfn.XLOOKUP(S$11,'CASH FLOW'!$J$12:$AX$12,'CASH FLOW'!$J$76:$AX$76))</f>
        <v>0</v>
      </c>
    </row>
    <row r="33" spans="2:19" ht="13.5" thickBot="1" x14ac:dyDescent="0.25">
      <c r="B33" s="577" t="s">
        <v>368</v>
      </c>
      <c r="E33" s="590">
        <f>_xlfn.XLOOKUP(E$11,'CASH FLOW'!$J$12:$AX$12,'CASH FLOW'!$J$77:$AX$77)</f>
        <v>0</v>
      </c>
      <c r="F33" s="591">
        <f>_xlfn.XLOOKUP(F$11,'CASH FLOW'!$J$12:$AX$12,'CASH FLOW'!$J$77:$AX$77)</f>
        <v>0</v>
      </c>
      <c r="G33" s="591">
        <f>_xlfn.XLOOKUP(G$11,'CASH FLOW'!$J$12:$AX$12,'CASH FLOW'!$J$77:$AX$77)</f>
        <v>0</v>
      </c>
      <c r="H33" s="591">
        <f>_xlfn.XLOOKUP(H$11,'CASH FLOW'!$J$12:$AX$12,'CASH FLOW'!$J$77:$AX$77)</f>
        <v>0</v>
      </c>
      <c r="I33" s="591">
        <f>_xlfn.XLOOKUP(I$11,'CASH FLOW'!$J$12:$AX$12,'CASH FLOW'!$J$77:$AX$77)</f>
        <v>0</v>
      </c>
      <c r="J33" s="591">
        <f>_xlfn.XLOOKUP(J$11,'CASH FLOW'!$J$12:$AX$12,'CASH FLOW'!$J$77:$AX$77)</f>
        <v>0</v>
      </c>
      <c r="K33" s="591">
        <f>_xlfn.XLOOKUP(K$11,'CASH FLOW'!$J$12:$AX$12,'CASH FLOW'!$J$77:$AX$77)</f>
        <v>0</v>
      </c>
      <c r="L33" s="591">
        <f>_xlfn.XLOOKUP(L$11,'CASH FLOW'!$J$12:$AX$12,'CASH FLOW'!$J$77:$AX$77)</f>
        <v>0</v>
      </c>
      <c r="M33" s="591">
        <f>_xlfn.XLOOKUP(M$11,'CASH FLOW'!$J$12:$AX$12,'CASH FLOW'!$J$77:$AX$77)</f>
        <v>0</v>
      </c>
      <c r="N33" s="591">
        <f>_xlfn.XLOOKUP(N$11,'CASH FLOW'!$J$12:$AX$12,'CASH FLOW'!$J$77:$AX$77)</f>
        <v>0</v>
      </c>
      <c r="O33" s="591">
        <f>_xlfn.XLOOKUP(O$11,'CASH FLOW'!$J$12:$AX$12,'CASH FLOW'!$J$77:$AX$77)</f>
        <v>0</v>
      </c>
      <c r="P33" s="591">
        <f>_xlfn.XLOOKUP(P$11,'CASH FLOW'!$J$12:$AX$12,'CASH FLOW'!$J$77:$AX$77)</f>
        <v>0</v>
      </c>
      <c r="Q33" s="591">
        <f>_xlfn.XLOOKUP(Q$11,'CASH FLOW'!$J$12:$AX$12,'CASH FLOW'!$J$77:$AX$77)</f>
        <v>0</v>
      </c>
      <c r="R33" s="591">
        <f>_xlfn.XLOOKUP(R$11,'CASH FLOW'!$J$12:$AX$12,'CASH FLOW'!$J$77:$AX$77)</f>
        <v>0</v>
      </c>
      <c r="S33" s="591">
        <f>_xlfn.XLOOKUP(S$11,'CASH FLOW'!$J$12:$AX$12,'CASH FLOW'!$J$77:$AX$77)</f>
        <v>0</v>
      </c>
    </row>
    <row r="34" spans="2:19" x14ac:dyDescent="0.2">
      <c r="B34" s="609" t="s">
        <v>369</v>
      </c>
      <c r="C34" s="610"/>
      <c r="D34" s="610"/>
      <c r="E34" s="621">
        <f>SUM(E27,E33)</f>
        <v>0</v>
      </c>
      <c r="F34" s="612">
        <f>SUM(F27,F33)</f>
        <v>0</v>
      </c>
      <c r="G34" s="612">
        <f t="shared" ref="G34:S34" si="4">SUM(G27,G33)</f>
        <v>0</v>
      </c>
      <c r="H34" s="612">
        <f t="shared" si="4"/>
        <v>0</v>
      </c>
      <c r="I34" s="612">
        <f t="shared" si="4"/>
        <v>0</v>
      </c>
      <c r="J34" s="612">
        <f t="shared" si="4"/>
        <v>0</v>
      </c>
      <c r="K34" s="612">
        <f t="shared" si="4"/>
        <v>0</v>
      </c>
      <c r="L34" s="612">
        <f t="shared" si="4"/>
        <v>0</v>
      </c>
      <c r="M34" s="612">
        <f t="shared" si="4"/>
        <v>0</v>
      </c>
      <c r="N34" s="612">
        <f t="shared" si="4"/>
        <v>0</v>
      </c>
      <c r="O34" s="612">
        <f t="shared" si="4"/>
        <v>0</v>
      </c>
      <c r="P34" s="612">
        <f t="shared" si="4"/>
        <v>0</v>
      </c>
      <c r="Q34" s="612">
        <f t="shared" si="4"/>
        <v>0</v>
      </c>
      <c r="R34" s="612">
        <f t="shared" si="4"/>
        <v>0</v>
      </c>
      <c r="S34" s="612">
        <f t="shared" si="4"/>
        <v>0</v>
      </c>
    </row>
    <row r="35" spans="2:19" x14ac:dyDescent="0.2">
      <c r="E35" s="58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</row>
    <row r="36" spans="2:19" x14ac:dyDescent="0.2">
      <c r="B36" s="576" t="s">
        <v>370</v>
      </c>
      <c r="E36" s="58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</row>
    <row r="37" spans="2:19" x14ac:dyDescent="0.2">
      <c r="B37" s="577" t="s">
        <v>245</v>
      </c>
      <c r="E37" s="581">
        <f>_xlfn.XLOOKUP(E$11,'CASH FLOW'!$J$12:$AX$12,'CASH FLOW'!$J$89:$AX$89)</f>
        <v>0</v>
      </c>
      <c r="F37" s="240">
        <f>_xlfn.XLOOKUP(F$11,'CASH FLOW'!$J$12:$AX$12,'CASH FLOW'!$J$89:$AX$89)</f>
        <v>0</v>
      </c>
      <c r="G37" s="240">
        <f>_xlfn.XLOOKUP(G$11,'CASH FLOW'!$J$12:$AX$12,'CASH FLOW'!$J$89:$AX$89)</f>
        <v>0</v>
      </c>
      <c r="H37" s="240">
        <f>_xlfn.XLOOKUP(H$11,'CASH FLOW'!$J$12:$AX$12,'CASH FLOW'!$J$89:$AX$89)</f>
        <v>0</v>
      </c>
      <c r="I37" s="240">
        <f>_xlfn.XLOOKUP(I$11,'CASH FLOW'!$J$12:$AX$12,'CASH FLOW'!$J$89:$AX$89)</f>
        <v>0</v>
      </c>
      <c r="J37" s="240">
        <f>_xlfn.XLOOKUP(J$11,'CASH FLOW'!$J$12:$AX$12,'CASH FLOW'!$J$89:$AX$89)</f>
        <v>0</v>
      </c>
      <c r="K37" s="240">
        <f>_xlfn.XLOOKUP(K$11,'CASH FLOW'!$J$12:$AX$12,'CASH FLOW'!$J$89:$AX$89)</f>
        <v>0</v>
      </c>
      <c r="L37" s="240">
        <f>_xlfn.XLOOKUP(L$11,'CASH FLOW'!$J$12:$AX$12,'CASH FLOW'!$J$89:$AX$89)</f>
        <v>0</v>
      </c>
      <c r="M37" s="240">
        <f>_xlfn.XLOOKUP(M$11,'CASH FLOW'!$J$12:$AX$12,'CASH FLOW'!$J$89:$AX$89)</f>
        <v>0</v>
      </c>
      <c r="N37" s="240">
        <f>_xlfn.XLOOKUP(N$11,'CASH FLOW'!$J$12:$AX$12,'CASH FLOW'!$J$89:$AX$89)</f>
        <v>0</v>
      </c>
      <c r="O37" s="240">
        <f>_xlfn.XLOOKUP(O$11,'CASH FLOW'!$J$12:$AX$12,'CASH FLOW'!$J$89:$AX$89)</f>
        <v>0</v>
      </c>
      <c r="P37" s="240">
        <f>_xlfn.XLOOKUP(P$11,'CASH FLOW'!$J$12:$AX$12,'CASH FLOW'!$J$89:$AX$89)</f>
        <v>0</v>
      </c>
      <c r="Q37" s="240">
        <f>_xlfn.XLOOKUP(Q$11,'CASH FLOW'!$J$12:$AX$12,'CASH FLOW'!$J$89:$AX$89)</f>
        <v>0</v>
      </c>
      <c r="R37" s="240">
        <f>_xlfn.XLOOKUP(R$11,'CASH FLOW'!$J$12:$AX$12,'CASH FLOW'!$J$89:$AX$89)</f>
        <v>0</v>
      </c>
      <c r="S37" s="240">
        <f>_xlfn.XLOOKUP(S$11,'CASH FLOW'!$J$12:$AX$12,'CASH FLOW'!$J$89:$AX$89)</f>
        <v>0</v>
      </c>
    </row>
    <row r="38" spans="2:19" x14ac:dyDescent="0.2">
      <c r="B38" s="577" t="s">
        <v>371</v>
      </c>
      <c r="E38" s="581">
        <f>_xlfn.XLOOKUP(E$11,'CASH FLOW'!$J$12:$AX$12,'CASH FLOW'!$J$94:$AX$94)</f>
        <v>0</v>
      </c>
      <c r="F38" s="240">
        <f>_xlfn.XLOOKUP(F$11,'CASH FLOW'!$J$12:$AX$12,'CASH FLOW'!$J$94:$AX$94)</f>
        <v>0</v>
      </c>
      <c r="G38" s="240">
        <f>_xlfn.XLOOKUP(G$11,'CASH FLOW'!$J$12:$AX$12,'CASH FLOW'!$J$94:$AX$94)</f>
        <v>0</v>
      </c>
      <c r="H38" s="240">
        <f>_xlfn.XLOOKUP(H$11,'CASH FLOW'!$J$12:$AX$12,'CASH FLOW'!$J$94:$AX$94)</f>
        <v>0</v>
      </c>
      <c r="I38" s="240">
        <f>_xlfn.XLOOKUP(I$11,'CASH FLOW'!$J$12:$AX$12,'CASH FLOW'!$J$94:$AX$94)</f>
        <v>0</v>
      </c>
      <c r="J38" s="240">
        <f>_xlfn.XLOOKUP(J$11,'CASH FLOW'!$J$12:$AX$12,'CASH FLOW'!$J$94:$AX$94)</f>
        <v>0</v>
      </c>
      <c r="K38" s="240">
        <f>_xlfn.XLOOKUP(K$11,'CASH FLOW'!$J$12:$AX$12,'CASH FLOW'!$J$94:$AX$94)</f>
        <v>0</v>
      </c>
      <c r="L38" s="240">
        <f>_xlfn.XLOOKUP(L$11,'CASH FLOW'!$J$12:$AX$12,'CASH FLOW'!$J$94:$AX$94)</f>
        <v>0</v>
      </c>
      <c r="M38" s="240">
        <f>_xlfn.XLOOKUP(M$11,'CASH FLOW'!$J$12:$AX$12,'CASH FLOW'!$J$94:$AX$94)</f>
        <v>0</v>
      </c>
      <c r="N38" s="240">
        <f>_xlfn.XLOOKUP(N$11,'CASH FLOW'!$J$12:$AX$12,'CASH FLOW'!$J$94:$AX$94)</f>
        <v>0</v>
      </c>
      <c r="O38" s="240">
        <f>_xlfn.XLOOKUP(O$11,'CASH FLOW'!$J$12:$AX$12,'CASH FLOW'!$J$94:$AX$94)</f>
        <v>0</v>
      </c>
      <c r="P38" s="240">
        <f>_xlfn.XLOOKUP(P$11,'CASH FLOW'!$J$12:$AX$12,'CASH FLOW'!$J$94:$AX$94)</f>
        <v>0</v>
      </c>
      <c r="Q38" s="240">
        <f>_xlfn.XLOOKUP(Q$11,'CASH FLOW'!$J$12:$AX$12,'CASH FLOW'!$J$94:$AX$94)</f>
        <v>0</v>
      </c>
      <c r="R38" s="240">
        <f>_xlfn.XLOOKUP(R$11,'CASH FLOW'!$J$12:$AX$12,'CASH FLOW'!$J$94:$AX$94)</f>
        <v>0</v>
      </c>
      <c r="S38" s="240">
        <f>_xlfn.XLOOKUP(S$11,'CASH FLOW'!$J$12:$AX$12,'CASH FLOW'!$J$94:$AX$94)</f>
        <v>0</v>
      </c>
    </row>
    <row r="39" spans="2:19" x14ac:dyDescent="0.2">
      <c r="B39" s="577" t="s">
        <v>372</v>
      </c>
      <c r="E39" s="581">
        <f>_xlfn.XLOOKUP(E$11,'CASH FLOW'!$J$12:$AX$12,'CASH FLOW'!$J$101:$AX$101)</f>
        <v>0</v>
      </c>
      <c r="F39" s="240">
        <f>_xlfn.XLOOKUP(F$11,'CASH FLOW'!$J$12:$AX$12,'CASH FLOW'!$J$101:$AX$101)</f>
        <v>0</v>
      </c>
      <c r="G39" s="240">
        <f>_xlfn.XLOOKUP(G$11,'CASH FLOW'!$J$12:$AX$12,'CASH FLOW'!$J$101:$AX$101)</f>
        <v>0</v>
      </c>
      <c r="H39" s="240">
        <f>_xlfn.XLOOKUP(H$11,'CASH FLOW'!$J$12:$AX$12,'CASH FLOW'!$J$101:$AX$101)</f>
        <v>0</v>
      </c>
      <c r="I39" s="240">
        <f>_xlfn.XLOOKUP(I$11,'CASH FLOW'!$J$12:$AX$12,'CASH FLOW'!$J$101:$AX$101)</f>
        <v>0</v>
      </c>
      <c r="J39" s="240">
        <f>_xlfn.XLOOKUP(J$11,'CASH FLOW'!$J$12:$AX$12,'CASH FLOW'!$J$101:$AX$101)</f>
        <v>0</v>
      </c>
      <c r="K39" s="240">
        <f>_xlfn.XLOOKUP(K$11,'CASH FLOW'!$J$12:$AX$12,'CASH FLOW'!$J$101:$AX$101)</f>
        <v>0</v>
      </c>
      <c r="L39" s="240">
        <f>_xlfn.XLOOKUP(L$11,'CASH FLOW'!$J$12:$AX$12,'CASH FLOW'!$J$101:$AX$101)</f>
        <v>0</v>
      </c>
      <c r="M39" s="240">
        <f>_xlfn.XLOOKUP(M$11,'CASH FLOW'!$J$12:$AX$12,'CASH FLOW'!$J$101:$AX$101)</f>
        <v>0</v>
      </c>
      <c r="N39" s="240">
        <f>_xlfn.XLOOKUP(N$11,'CASH FLOW'!$J$12:$AX$12,'CASH FLOW'!$J$101:$AX$101)</f>
        <v>0</v>
      </c>
      <c r="O39" s="240">
        <f>_xlfn.XLOOKUP(O$11,'CASH FLOW'!$J$12:$AX$12,'CASH FLOW'!$J$101:$AX$101)</f>
        <v>0</v>
      </c>
      <c r="P39" s="240">
        <f>_xlfn.XLOOKUP(P$11,'CASH FLOW'!$J$12:$AX$12,'CASH FLOW'!$J$101:$AX$101)</f>
        <v>0</v>
      </c>
      <c r="Q39" s="240">
        <f>_xlfn.XLOOKUP(Q$11,'CASH FLOW'!$J$12:$AX$12,'CASH FLOW'!$J$101:$AX$101)</f>
        <v>0</v>
      </c>
      <c r="R39" s="240">
        <f>_xlfn.XLOOKUP(R$11,'CASH FLOW'!$J$12:$AX$12,'CASH FLOW'!$J$101:$AX$101)</f>
        <v>0</v>
      </c>
      <c r="S39" s="240">
        <f>_xlfn.XLOOKUP(S$11,'CASH FLOW'!$J$12:$AX$12,'CASH FLOW'!$J$101:$AX$101)</f>
        <v>0</v>
      </c>
    </row>
    <row r="40" spans="2:19" x14ac:dyDescent="0.2">
      <c r="B40" s="577" t="s">
        <v>263</v>
      </c>
      <c r="E40" s="581">
        <f>_xlfn.XLOOKUP(E$11,'CASH FLOW'!$J$12:$AX$12,'CASH FLOW'!$J$103:$AX$103)</f>
        <v>0</v>
      </c>
      <c r="F40" s="240">
        <f>_xlfn.XLOOKUP(F$11,'CASH FLOW'!$J$12:$AX$12,'CASH FLOW'!$J$103:$AX$103)</f>
        <v>0</v>
      </c>
      <c r="G40" s="240">
        <f>_xlfn.XLOOKUP(G$11,'CASH FLOW'!$J$12:$AX$12,'CASH FLOW'!$J$103:$AX$103)</f>
        <v>0</v>
      </c>
      <c r="H40" s="240">
        <f>_xlfn.XLOOKUP(H$11,'CASH FLOW'!$J$12:$AX$12,'CASH FLOW'!$J$103:$AX$103)</f>
        <v>0</v>
      </c>
      <c r="I40" s="240">
        <f>_xlfn.XLOOKUP(I$11,'CASH FLOW'!$J$12:$AX$12,'CASH FLOW'!$J$103:$AX$103)</f>
        <v>0</v>
      </c>
      <c r="J40" s="240">
        <f>_xlfn.XLOOKUP(J$11,'CASH FLOW'!$J$12:$AX$12,'CASH FLOW'!$J$103:$AX$103)</f>
        <v>0</v>
      </c>
      <c r="K40" s="240">
        <f>_xlfn.XLOOKUP(K$11,'CASH FLOW'!$J$12:$AX$12,'CASH FLOW'!$J$103:$AX$103)</f>
        <v>0</v>
      </c>
      <c r="L40" s="240">
        <f>_xlfn.XLOOKUP(L$11,'CASH FLOW'!$J$12:$AX$12,'CASH FLOW'!$J$103:$AX$103)</f>
        <v>0</v>
      </c>
      <c r="M40" s="240">
        <f>_xlfn.XLOOKUP(M$11,'CASH FLOW'!$J$12:$AX$12,'CASH FLOW'!$J$103:$AX$103)</f>
        <v>0</v>
      </c>
      <c r="N40" s="240">
        <f>_xlfn.XLOOKUP(N$11,'CASH FLOW'!$J$12:$AX$12,'CASH FLOW'!$J$103:$AX$103)</f>
        <v>0</v>
      </c>
      <c r="O40" s="240">
        <f>_xlfn.XLOOKUP(O$11,'CASH FLOW'!$J$12:$AX$12,'CASH FLOW'!$J$103:$AX$103)</f>
        <v>0</v>
      </c>
      <c r="P40" s="240">
        <f>_xlfn.XLOOKUP(P$11,'CASH FLOW'!$J$12:$AX$12,'CASH FLOW'!$J$103:$AX$103)</f>
        <v>0</v>
      </c>
      <c r="Q40" s="240">
        <f>_xlfn.XLOOKUP(Q$11,'CASH FLOW'!$J$12:$AX$12,'CASH FLOW'!$J$103:$AX$103)</f>
        <v>0</v>
      </c>
      <c r="R40" s="240">
        <f>_xlfn.XLOOKUP(R$11,'CASH FLOW'!$J$12:$AX$12,'CASH FLOW'!$J$103:$AX$103)</f>
        <v>0</v>
      </c>
      <c r="S40" s="240">
        <f>_xlfn.XLOOKUP(S$11,'CASH FLOW'!$J$12:$AX$12,'CASH FLOW'!$J$103:$AX$103)</f>
        <v>0</v>
      </c>
    </row>
    <row r="41" spans="2:19" x14ac:dyDescent="0.2">
      <c r="B41" s="577" t="s">
        <v>264</v>
      </c>
      <c r="E41" s="581">
        <f>_xlfn.XLOOKUP(E$11,'CASH FLOW'!$J$12:$AX$12,'CASH FLOW'!$J$105:$AX$105)</f>
        <v>0</v>
      </c>
      <c r="F41" s="240">
        <f>_xlfn.XLOOKUP(F$11,'CASH FLOW'!$J$12:$AX$12,'CASH FLOW'!$J$105:$AX$105)</f>
        <v>0</v>
      </c>
      <c r="G41" s="240">
        <f>_xlfn.XLOOKUP(G$11,'CASH FLOW'!$J$12:$AX$12,'CASH FLOW'!$J$105:$AX$105)</f>
        <v>0</v>
      </c>
      <c r="H41" s="240">
        <f>_xlfn.XLOOKUP(H$11,'CASH FLOW'!$J$12:$AX$12,'CASH FLOW'!$J$105:$AX$105)</f>
        <v>0</v>
      </c>
      <c r="I41" s="240">
        <f>_xlfn.XLOOKUP(I$11,'CASH FLOW'!$J$12:$AX$12,'CASH FLOW'!$J$105:$AX$105)</f>
        <v>0</v>
      </c>
      <c r="J41" s="240">
        <f>_xlfn.XLOOKUP(J$11,'CASH FLOW'!$J$12:$AX$12,'CASH FLOW'!$J$105:$AX$105)</f>
        <v>0</v>
      </c>
      <c r="K41" s="240">
        <f>_xlfn.XLOOKUP(K$11,'CASH FLOW'!$J$12:$AX$12,'CASH FLOW'!$J$105:$AX$105)</f>
        <v>0</v>
      </c>
      <c r="L41" s="240">
        <f>_xlfn.XLOOKUP(L$11,'CASH FLOW'!$J$12:$AX$12,'CASH FLOW'!$J$105:$AX$105)</f>
        <v>0</v>
      </c>
      <c r="M41" s="240">
        <f>_xlfn.XLOOKUP(M$11,'CASH FLOW'!$J$12:$AX$12,'CASH FLOW'!$J$105:$AX$105)</f>
        <v>0</v>
      </c>
      <c r="N41" s="240">
        <f>_xlfn.XLOOKUP(N$11,'CASH FLOW'!$J$12:$AX$12,'CASH FLOW'!$J$105:$AX$105)</f>
        <v>0</v>
      </c>
      <c r="O41" s="240">
        <f>_xlfn.XLOOKUP(O$11,'CASH FLOW'!$J$12:$AX$12,'CASH FLOW'!$J$105:$AX$105)</f>
        <v>0</v>
      </c>
      <c r="P41" s="240">
        <f>_xlfn.XLOOKUP(P$11,'CASH FLOW'!$J$12:$AX$12,'CASH FLOW'!$J$105:$AX$105)</f>
        <v>0</v>
      </c>
      <c r="Q41" s="240">
        <f>_xlfn.XLOOKUP(Q$11,'CASH FLOW'!$J$12:$AX$12,'CASH FLOW'!$J$105:$AX$105)</f>
        <v>0</v>
      </c>
      <c r="R41" s="240">
        <f>_xlfn.XLOOKUP(R$11,'CASH FLOW'!$J$12:$AX$12,'CASH FLOW'!$J$105:$AX$105)</f>
        <v>0</v>
      </c>
      <c r="S41" s="240">
        <f>_xlfn.XLOOKUP(S$11,'CASH FLOW'!$J$12:$AX$12,'CASH FLOW'!$J$105:$AX$105)</f>
        <v>0</v>
      </c>
    </row>
    <row r="42" spans="2:19" ht="13.5" thickBot="1" x14ac:dyDescent="0.25">
      <c r="B42" s="577" t="s">
        <v>373</v>
      </c>
      <c r="E42" s="581">
        <f>_xlfn.XLOOKUP(E$11,'CASH FLOW'!$J$12:$AX$12,'CASH FLOW'!$J$111:$AX$111)</f>
        <v>0</v>
      </c>
      <c r="F42" s="240">
        <f>_xlfn.XLOOKUP(F$11,'CASH FLOW'!$J$12:$AX$12,'CASH FLOW'!$J$111:$AX$111)</f>
        <v>0</v>
      </c>
      <c r="G42" s="240">
        <f>_xlfn.XLOOKUP(G$11,'CASH FLOW'!$J$12:$AX$12,'CASH FLOW'!$J$111:$AX$111)</f>
        <v>0</v>
      </c>
      <c r="H42" s="240">
        <f>_xlfn.XLOOKUP(H$11,'CASH FLOW'!$J$12:$AX$12,'CASH FLOW'!$J$111:$AX$111)</f>
        <v>0</v>
      </c>
      <c r="I42" s="240">
        <f>_xlfn.XLOOKUP(I$11,'CASH FLOW'!$J$12:$AX$12,'CASH FLOW'!$J$111:$AX$111)</f>
        <v>0</v>
      </c>
      <c r="J42" s="240">
        <f>_xlfn.XLOOKUP(J$11,'CASH FLOW'!$J$12:$AX$12,'CASH FLOW'!$J$111:$AX$111)</f>
        <v>0</v>
      </c>
      <c r="K42" s="240">
        <f>_xlfn.XLOOKUP(K$11,'CASH FLOW'!$J$12:$AX$12,'CASH FLOW'!$J$111:$AX$111)</f>
        <v>0</v>
      </c>
      <c r="L42" s="240">
        <f>_xlfn.XLOOKUP(L$11,'CASH FLOW'!$J$12:$AX$12,'CASH FLOW'!$J$111:$AX$111)</f>
        <v>0</v>
      </c>
      <c r="M42" s="240">
        <f>_xlfn.XLOOKUP(M$11,'CASH FLOW'!$J$12:$AX$12,'CASH FLOW'!$J$111:$AX$111)</f>
        <v>0</v>
      </c>
      <c r="N42" s="240">
        <f>_xlfn.XLOOKUP(N$11,'CASH FLOW'!$J$12:$AX$12,'CASH FLOW'!$J$111:$AX$111)</f>
        <v>0</v>
      </c>
      <c r="O42" s="240">
        <f>_xlfn.XLOOKUP(O$11,'CASH FLOW'!$J$12:$AX$12,'CASH FLOW'!$J$111:$AX$111)</f>
        <v>0</v>
      </c>
      <c r="P42" s="240">
        <f>_xlfn.XLOOKUP(P$11,'CASH FLOW'!$J$12:$AX$12,'CASH FLOW'!$J$111:$AX$111)</f>
        <v>0</v>
      </c>
      <c r="Q42" s="240">
        <f>_xlfn.XLOOKUP(Q$11,'CASH FLOW'!$J$12:$AX$12,'CASH FLOW'!$J$111:$AX$111)</f>
        <v>0</v>
      </c>
      <c r="R42" s="240">
        <f>_xlfn.XLOOKUP(R$11,'CASH FLOW'!$J$12:$AX$12,'CASH FLOW'!$J$111:$AX$111)</f>
        <v>0</v>
      </c>
      <c r="S42" s="240">
        <f>_xlfn.XLOOKUP(S$11,'CASH FLOW'!$J$12:$AX$12,'CASH FLOW'!$J$111:$AX$111)</f>
        <v>0</v>
      </c>
    </row>
    <row r="43" spans="2:19" x14ac:dyDescent="0.2">
      <c r="B43" s="609" t="s">
        <v>374</v>
      </c>
      <c r="C43" s="610"/>
      <c r="D43" s="610"/>
      <c r="E43" s="621">
        <f>SUM(E37:E42)</f>
        <v>0</v>
      </c>
      <c r="F43" s="612">
        <f>SUM(F37:F42)</f>
        <v>0</v>
      </c>
      <c r="G43" s="612">
        <f t="shared" ref="G43:S43" si="5">SUM(G37:G42)</f>
        <v>0</v>
      </c>
      <c r="H43" s="612">
        <f t="shared" si="5"/>
        <v>0</v>
      </c>
      <c r="I43" s="612">
        <f t="shared" si="5"/>
        <v>0</v>
      </c>
      <c r="J43" s="612">
        <f t="shared" si="5"/>
        <v>0</v>
      </c>
      <c r="K43" s="612">
        <f t="shared" si="5"/>
        <v>0</v>
      </c>
      <c r="L43" s="612">
        <f t="shared" si="5"/>
        <v>0</v>
      </c>
      <c r="M43" s="612">
        <f t="shared" si="5"/>
        <v>0</v>
      </c>
      <c r="N43" s="612">
        <f t="shared" si="5"/>
        <v>0</v>
      </c>
      <c r="O43" s="612">
        <f t="shared" si="5"/>
        <v>0</v>
      </c>
      <c r="P43" s="612">
        <f t="shared" si="5"/>
        <v>0</v>
      </c>
      <c r="Q43" s="612">
        <f t="shared" si="5"/>
        <v>0</v>
      </c>
      <c r="R43" s="612">
        <f t="shared" si="5"/>
        <v>0</v>
      </c>
      <c r="S43" s="612">
        <f t="shared" si="5"/>
        <v>0</v>
      </c>
    </row>
    <row r="44" spans="2:19" x14ac:dyDescent="0.2">
      <c r="B44" s="622" t="s">
        <v>375</v>
      </c>
      <c r="C44" s="623"/>
      <c r="D44" s="623"/>
      <c r="E44" s="624" t="str">
        <f>IFERROR(-E43/E34,"")</f>
        <v/>
      </c>
      <c r="F44" s="625" t="str">
        <f>IFERROR(-F43/F34,"")</f>
        <v/>
      </c>
      <c r="G44" s="625" t="str">
        <f t="shared" ref="G44:S44" si="6">IFERROR(-G43/G34,"")</f>
        <v/>
      </c>
      <c r="H44" s="625" t="str">
        <f t="shared" si="6"/>
        <v/>
      </c>
      <c r="I44" s="625" t="str">
        <f t="shared" si="6"/>
        <v/>
      </c>
      <c r="J44" s="625" t="str">
        <f t="shared" si="6"/>
        <v/>
      </c>
      <c r="K44" s="625" t="str">
        <f t="shared" si="6"/>
        <v/>
      </c>
      <c r="L44" s="625" t="str">
        <f t="shared" si="6"/>
        <v/>
      </c>
      <c r="M44" s="625" t="str">
        <f t="shared" si="6"/>
        <v/>
      </c>
      <c r="N44" s="625" t="str">
        <f t="shared" si="6"/>
        <v/>
      </c>
      <c r="O44" s="625" t="str">
        <f t="shared" si="6"/>
        <v/>
      </c>
      <c r="P44" s="625" t="str">
        <f t="shared" si="6"/>
        <v/>
      </c>
      <c r="Q44" s="625" t="str">
        <f t="shared" si="6"/>
        <v/>
      </c>
      <c r="R44" s="625" t="str">
        <f t="shared" si="6"/>
        <v/>
      </c>
      <c r="S44" s="625" t="str">
        <f t="shared" si="6"/>
        <v/>
      </c>
    </row>
    <row r="45" spans="2:19" ht="13.5" thickBot="1" x14ac:dyDescent="0.25">
      <c r="E45" s="581"/>
    </row>
    <row r="46" spans="2:19" x14ac:dyDescent="0.2">
      <c r="B46" s="592" t="s">
        <v>296</v>
      </c>
      <c r="C46" s="593"/>
      <c r="D46" s="593"/>
      <c r="E46" s="594">
        <f>SUM(E34,E43)</f>
        <v>0</v>
      </c>
      <c r="F46" s="595">
        <f t="shared" ref="F46:S46" si="7">SUM(F34,F43)</f>
        <v>0</v>
      </c>
      <c r="G46" s="595">
        <f t="shared" si="7"/>
        <v>0</v>
      </c>
      <c r="H46" s="595">
        <f t="shared" si="7"/>
        <v>0</v>
      </c>
      <c r="I46" s="595">
        <f t="shared" si="7"/>
        <v>0</v>
      </c>
      <c r="J46" s="595">
        <f t="shared" si="7"/>
        <v>0</v>
      </c>
      <c r="K46" s="595">
        <f t="shared" si="7"/>
        <v>0</v>
      </c>
      <c r="L46" s="595">
        <f t="shared" si="7"/>
        <v>0</v>
      </c>
      <c r="M46" s="595">
        <f t="shared" si="7"/>
        <v>0</v>
      </c>
      <c r="N46" s="595">
        <f t="shared" si="7"/>
        <v>0</v>
      </c>
      <c r="O46" s="595">
        <f t="shared" si="7"/>
        <v>0</v>
      </c>
      <c r="P46" s="595">
        <f t="shared" si="7"/>
        <v>0</v>
      </c>
      <c r="Q46" s="595">
        <f t="shared" si="7"/>
        <v>0</v>
      </c>
      <c r="R46" s="595">
        <f t="shared" si="7"/>
        <v>0</v>
      </c>
      <c r="S46" s="595">
        <f t="shared" si="7"/>
        <v>0</v>
      </c>
    </row>
    <row r="47" spans="2:19" x14ac:dyDescent="0.2">
      <c r="E47" s="581"/>
    </row>
    <row r="48" spans="2:19" x14ac:dyDescent="0.2">
      <c r="B48" s="576" t="s">
        <v>376</v>
      </c>
      <c r="E48" s="581"/>
    </row>
    <row r="49" spans="2:19" x14ac:dyDescent="0.2">
      <c r="B49" s="577" t="s">
        <v>377</v>
      </c>
      <c r="E49" s="596" t="str">
        <f>IFERROR(_xlfn.XLOOKUP(E$11,'CASH FLOW'!$J$12:$AX$12,'CASH FLOW'!$J$130:$AX$130),"")</f>
        <v/>
      </c>
      <c r="F49" s="341" t="str">
        <f>IFERROR(_xlfn.XLOOKUP(F$11,'CASH FLOW'!$J$12:$AX$12,'CASH FLOW'!$J$130:$AX$130),"")</f>
        <v/>
      </c>
      <c r="G49" s="341" t="str">
        <f>IFERROR(_xlfn.XLOOKUP(G$11,'CASH FLOW'!$J$12:$AX$12,'CASH FLOW'!$J$130:$AX$130),"")</f>
        <v/>
      </c>
      <c r="H49" s="341" t="str">
        <f>IFERROR(_xlfn.XLOOKUP(H$11,'CASH FLOW'!$J$12:$AX$12,'CASH FLOW'!$J$130:$AX$130),"")</f>
        <v/>
      </c>
      <c r="I49" s="341" t="str">
        <f>IFERROR(_xlfn.XLOOKUP(I$11,'CASH FLOW'!$J$12:$AX$12,'CASH FLOW'!$J$130:$AX$130),"")</f>
        <v/>
      </c>
      <c r="J49" s="341" t="str">
        <f>IFERROR(_xlfn.XLOOKUP(J$11,'CASH FLOW'!$J$12:$AX$12,'CASH FLOW'!$J$130:$AX$130),"")</f>
        <v/>
      </c>
      <c r="K49" s="341" t="str">
        <f>IFERROR(_xlfn.XLOOKUP(K$11,'CASH FLOW'!$J$12:$AX$12,'CASH FLOW'!$J$130:$AX$130),"")</f>
        <v/>
      </c>
      <c r="L49" s="341" t="str">
        <f>IFERROR(_xlfn.XLOOKUP(L$11,'CASH FLOW'!$J$12:$AX$12,'CASH FLOW'!$J$130:$AX$130),"")</f>
        <v/>
      </c>
      <c r="M49" s="341" t="str">
        <f>IFERROR(_xlfn.XLOOKUP(M$11,'CASH FLOW'!$J$12:$AX$12,'CASH FLOW'!$J$130:$AX$130),"")</f>
        <v/>
      </c>
      <c r="N49" s="341" t="str">
        <f>IFERROR(_xlfn.XLOOKUP(N$11,'CASH FLOW'!$J$12:$AX$12,'CASH FLOW'!$J$130:$AX$130),"")</f>
        <v/>
      </c>
      <c r="O49" s="341" t="str">
        <f>IFERROR(_xlfn.XLOOKUP(O$11,'CASH FLOW'!$J$12:$AX$12,'CASH FLOW'!$J$130:$AX$130),"")</f>
        <v/>
      </c>
      <c r="P49" s="341" t="str">
        <f>IFERROR(_xlfn.XLOOKUP(P$11,'CASH FLOW'!$J$12:$AX$12,'CASH FLOW'!$J$130:$AX$130),"")</f>
        <v/>
      </c>
      <c r="Q49" s="341" t="str">
        <f>IFERROR(_xlfn.XLOOKUP(Q$11,'CASH FLOW'!$J$12:$AX$12,'CASH FLOW'!$J$130:$AX$130),"")</f>
        <v/>
      </c>
      <c r="R49" s="341" t="str">
        <f>IFERROR(_xlfn.XLOOKUP(R$11,'CASH FLOW'!$J$12:$AX$12,'CASH FLOW'!$J$130:$AX$130),"")</f>
        <v/>
      </c>
      <c r="S49" s="341" t="str">
        <f>IFERROR(_xlfn.XLOOKUP(S$11,'CASH FLOW'!$J$12:$AX$12,'CASH FLOW'!$J$130:$AX$130),"")</f>
        <v/>
      </c>
    </row>
    <row r="50" spans="2:19" ht="13.5" thickBot="1" x14ac:dyDescent="0.25">
      <c r="B50" s="577" t="s">
        <v>378</v>
      </c>
      <c r="E50" s="590">
        <f>_xlfn.XLOOKUP(E$11,'CASH FLOW'!$J$12:$AX$12,'CASH FLOW'!$J$131:$AX$131)</f>
        <v>0</v>
      </c>
      <c r="F50" s="591">
        <f>_xlfn.XLOOKUP(F$11,'CASH FLOW'!$J$12:$AX$12,'CASH FLOW'!$J$131:$AX$131)</f>
        <v>0</v>
      </c>
      <c r="G50" s="591">
        <f>_xlfn.XLOOKUP(G$11,'CASH FLOW'!$J$12:$AX$12,'CASH FLOW'!$J$131:$AX$131)</f>
        <v>0</v>
      </c>
      <c r="H50" s="591">
        <f>_xlfn.XLOOKUP(H$11,'CASH FLOW'!$J$12:$AX$12,'CASH FLOW'!$J$131:$AX$131)</f>
        <v>0</v>
      </c>
      <c r="I50" s="591">
        <f>_xlfn.XLOOKUP(I$11,'CASH FLOW'!$J$12:$AX$12,'CASH FLOW'!$J$131:$AX$131)</f>
        <v>0</v>
      </c>
      <c r="J50" s="591">
        <f>_xlfn.XLOOKUP(J$11,'CASH FLOW'!$J$12:$AX$12,'CASH FLOW'!$J$131:$AX$131)</f>
        <v>0</v>
      </c>
      <c r="K50" s="591">
        <f>_xlfn.XLOOKUP(K$11,'CASH FLOW'!$J$12:$AX$12,'CASH FLOW'!$J$131:$AX$131)</f>
        <v>0</v>
      </c>
      <c r="L50" s="591">
        <f>_xlfn.XLOOKUP(L$11,'CASH FLOW'!$J$12:$AX$12,'CASH FLOW'!$J$131:$AX$131)</f>
        <v>0</v>
      </c>
      <c r="M50" s="591">
        <f>_xlfn.XLOOKUP(M$11,'CASH FLOW'!$J$12:$AX$12,'CASH FLOW'!$J$131:$AX$131)</f>
        <v>0</v>
      </c>
      <c r="N50" s="591">
        <f>_xlfn.XLOOKUP(N$11,'CASH FLOW'!$J$12:$AX$12,'CASH FLOW'!$J$131:$AX$131)</f>
        <v>0</v>
      </c>
      <c r="O50" s="591">
        <f>_xlfn.XLOOKUP(O$11,'CASH FLOW'!$J$12:$AX$12,'CASH FLOW'!$J$131:$AX$131)</f>
        <v>0</v>
      </c>
      <c r="P50" s="591">
        <f>_xlfn.XLOOKUP(P$11,'CASH FLOW'!$J$12:$AX$12,'CASH FLOW'!$J$131:$AX$131)</f>
        <v>0</v>
      </c>
      <c r="Q50" s="591">
        <f>_xlfn.XLOOKUP(Q$11,'CASH FLOW'!$J$12:$AX$12,'CASH FLOW'!$J$131:$AX$131)</f>
        <v>0</v>
      </c>
      <c r="R50" s="591">
        <f>_xlfn.XLOOKUP(R$11,'CASH FLOW'!$J$12:$AX$12,'CASH FLOW'!$J$131:$AX$131)</f>
        <v>0</v>
      </c>
      <c r="S50" s="591">
        <f>_xlfn.XLOOKUP(S$11,'CASH FLOW'!$J$12:$AX$12,'CASH FLOW'!$J$131:$AX$131)</f>
        <v>0</v>
      </c>
    </row>
    <row r="51" spans="2:19" x14ac:dyDescent="0.2">
      <c r="B51" s="592" t="s">
        <v>379</v>
      </c>
      <c r="C51" s="593"/>
      <c r="D51" s="593"/>
      <c r="E51" s="594">
        <f>SUM(E46,E50)</f>
        <v>0</v>
      </c>
      <c r="F51" s="595">
        <f t="shared" ref="F51:S51" si="8">SUM(F46,F50)</f>
        <v>0</v>
      </c>
      <c r="G51" s="595">
        <f t="shared" si="8"/>
        <v>0</v>
      </c>
      <c r="H51" s="595">
        <f t="shared" si="8"/>
        <v>0</v>
      </c>
      <c r="I51" s="595">
        <f t="shared" si="8"/>
        <v>0</v>
      </c>
      <c r="J51" s="595">
        <f t="shared" si="8"/>
        <v>0</v>
      </c>
      <c r="K51" s="595">
        <f t="shared" si="8"/>
        <v>0</v>
      </c>
      <c r="L51" s="595">
        <f t="shared" si="8"/>
        <v>0</v>
      </c>
      <c r="M51" s="595">
        <f t="shared" si="8"/>
        <v>0</v>
      </c>
      <c r="N51" s="595">
        <f t="shared" si="8"/>
        <v>0</v>
      </c>
      <c r="O51" s="595">
        <f t="shared" si="8"/>
        <v>0</v>
      </c>
      <c r="P51" s="595">
        <f t="shared" si="8"/>
        <v>0</v>
      </c>
      <c r="Q51" s="595">
        <f t="shared" si="8"/>
        <v>0</v>
      </c>
      <c r="R51" s="595">
        <f t="shared" si="8"/>
        <v>0</v>
      </c>
      <c r="S51" s="595">
        <f t="shared" si="8"/>
        <v>0</v>
      </c>
    </row>
    <row r="52" spans="2:19" x14ac:dyDescent="0.2">
      <c r="E52" s="581"/>
    </row>
    <row r="53" spans="2:19" x14ac:dyDescent="0.2">
      <c r="B53" s="576" t="s">
        <v>380</v>
      </c>
      <c r="D53" s="600"/>
    </row>
    <row r="54" spans="2:19" ht="13.5" thickBot="1" x14ac:dyDescent="0.25">
      <c r="B54" s="577" t="s">
        <v>381</v>
      </c>
      <c r="D54" s="600"/>
      <c r="E54" s="231">
        <f>_xlfn.XLOOKUP(E$11,'CASH FLOW'!$K$128:$AX$128,'CASH FLOW'!$K$133:$AX$133)</f>
        <v>0</v>
      </c>
      <c r="F54" s="231">
        <f>_xlfn.XLOOKUP(F$11,'CASH FLOW'!$K$128:$AX$128,'CASH FLOW'!$K$133:$AX$133)</f>
        <v>0</v>
      </c>
      <c r="G54" s="231">
        <f>_xlfn.XLOOKUP(G$11,'CASH FLOW'!$K$128:$AX$128,'CASH FLOW'!$K$133:$AX$133)</f>
        <v>0</v>
      </c>
      <c r="H54" s="231">
        <f>_xlfn.XLOOKUP(H$11,'CASH FLOW'!$K$128:$AX$128,'CASH FLOW'!$K$133:$AX$133)</f>
        <v>0</v>
      </c>
      <c r="I54" s="231">
        <f>_xlfn.XLOOKUP(I$11,'CASH FLOW'!$K$128:$AX$128,'CASH FLOW'!$K$133:$AX$133)</f>
        <v>0</v>
      </c>
      <c r="J54" s="231">
        <f>_xlfn.XLOOKUP(J$11,'CASH FLOW'!$K$128:$AX$128,'CASH FLOW'!$K$133:$AX$133)</f>
        <v>0</v>
      </c>
      <c r="K54" s="231">
        <f>_xlfn.XLOOKUP(K$11,'CASH FLOW'!$K$128:$AX$128,'CASH FLOW'!$K$133:$AX$133)</f>
        <v>0</v>
      </c>
      <c r="L54" s="231">
        <f>_xlfn.XLOOKUP(L$11,'CASH FLOW'!$K$128:$AX$128,'CASH FLOW'!$K$133:$AX$133)</f>
        <v>0</v>
      </c>
      <c r="M54" s="231">
        <f>_xlfn.XLOOKUP(M$11,'CASH FLOW'!$K$128:$AX$128,'CASH FLOW'!$K$133:$AX$133)</f>
        <v>0</v>
      </c>
      <c r="N54" s="231">
        <f>_xlfn.XLOOKUP(N$11,'CASH FLOW'!$K$128:$AX$128,'CASH FLOW'!$K$133:$AX$133)</f>
        <v>0</v>
      </c>
      <c r="O54" s="231">
        <f>_xlfn.XLOOKUP(O$11,'CASH FLOW'!$K$128:$AX$128,'CASH FLOW'!$K$133:$AX$133)</f>
        <v>0</v>
      </c>
      <c r="P54" s="231">
        <f>_xlfn.XLOOKUP(P$11,'CASH FLOW'!$K$128:$AX$128,'CASH FLOW'!$K$133:$AX$133)</f>
        <v>0</v>
      </c>
      <c r="Q54" s="231">
        <f>_xlfn.XLOOKUP(Q$11,'CASH FLOW'!$K$128:$AX$128,'CASH FLOW'!$K$133:$AX$133)</f>
        <v>0</v>
      </c>
      <c r="R54" s="231">
        <f>_xlfn.XLOOKUP(R$11,'CASH FLOW'!$K$128:$AX$128,'CASH FLOW'!$K$133:$AX$133)</f>
        <v>0</v>
      </c>
      <c r="S54" s="231">
        <f>_xlfn.XLOOKUP(S$11,'CASH FLOW'!$K$128:$AX$128,'CASH FLOW'!$K$133:$AX$133)</f>
        <v>0</v>
      </c>
    </row>
    <row r="55" spans="2:19" x14ac:dyDescent="0.2">
      <c r="B55" s="592" t="s">
        <v>382</v>
      </c>
      <c r="C55" s="593"/>
      <c r="D55" s="593"/>
      <c r="E55" s="594">
        <f t="shared" ref="E55:S55" si="9">IF(E20="SALE YEAR",E54,0)</f>
        <v>0</v>
      </c>
      <c r="F55" s="595">
        <f t="shared" si="9"/>
        <v>0</v>
      </c>
      <c r="G55" s="595">
        <f t="shared" si="9"/>
        <v>0</v>
      </c>
      <c r="H55" s="595">
        <f t="shared" si="9"/>
        <v>0</v>
      </c>
      <c r="I55" s="595">
        <f t="shared" si="9"/>
        <v>0</v>
      </c>
      <c r="J55" s="595">
        <f t="shared" si="9"/>
        <v>0</v>
      </c>
      <c r="K55" s="595">
        <f t="shared" si="9"/>
        <v>0</v>
      </c>
      <c r="L55" s="595">
        <f t="shared" si="9"/>
        <v>0</v>
      </c>
      <c r="M55" s="595">
        <f t="shared" si="9"/>
        <v>0</v>
      </c>
      <c r="N55" s="595">
        <f t="shared" si="9"/>
        <v>0</v>
      </c>
      <c r="O55" s="595">
        <f t="shared" si="9"/>
        <v>0</v>
      </c>
      <c r="P55" s="595">
        <f t="shared" si="9"/>
        <v>0</v>
      </c>
      <c r="Q55" s="595">
        <f t="shared" si="9"/>
        <v>0</v>
      </c>
      <c r="R55" s="595">
        <f t="shared" si="9"/>
        <v>0</v>
      </c>
      <c r="S55" s="595">
        <f t="shared" si="9"/>
        <v>0</v>
      </c>
    </row>
    <row r="56" spans="2:19" x14ac:dyDescent="0.2">
      <c r="E56" s="581"/>
    </row>
    <row r="57" spans="2:19" x14ac:dyDescent="0.2">
      <c r="B57" s="576" t="s">
        <v>383</v>
      </c>
      <c r="E57" s="581"/>
    </row>
    <row r="58" spans="2:19" x14ac:dyDescent="0.2">
      <c r="B58" s="577" t="s">
        <v>384</v>
      </c>
      <c r="C58" s="899">
        <f>'Dev Program'!$C$28</f>
        <v>8</v>
      </c>
      <c r="E58" s="658" t="str">
        <f>E20</f>
        <v/>
      </c>
      <c r="F58" s="634" t="str">
        <f t="shared" ref="F58:S58" si="10">F20</f>
        <v/>
      </c>
      <c r="G58" s="634" t="str">
        <f t="shared" si="10"/>
        <v/>
      </c>
      <c r="H58" s="634" t="str">
        <f t="shared" si="10"/>
        <v/>
      </c>
      <c r="I58" s="634" t="str">
        <f t="shared" si="10"/>
        <v/>
      </c>
      <c r="J58" s="634" t="str">
        <f t="shared" si="10"/>
        <v/>
      </c>
      <c r="K58" s="634" t="str">
        <f t="shared" si="10"/>
        <v/>
      </c>
      <c r="L58" s="634" t="str">
        <f t="shared" si="10"/>
        <v>SALE YEAR</v>
      </c>
      <c r="M58" s="634" t="str">
        <f t="shared" si="10"/>
        <v/>
      </c>
      <c r="N58" s="634" t="str">
        <f t="shared" si="10"/>
        <v/>
      </c>
      <c r="O58" s="634" t="str">
        <f t="shared" si="10"/>
        <v/>
      </c>
      <c r="P58" s="634" t="str">
        <f t="shared" si="10"/>
        <v/>
      </c>
      <c r="Q58" s="634" t="str">
        <f t="shared" si="10"/>
        <v/>
      </c>
      <c r="R58" s="634" t="str">
        <f t="shared" si="10"/>
        <v/>
      </c>
      <c r="S58" s="634" t="str">
        <f t="shared" si="10"/>
        <v/>
      </c>
    </row>
    <row r="59" spans="2:19" x14ac:dyDescent="0.2">
      <c r="B59" s="577" t="s">
        <v>385</v>
      </c>
      <c r="C59" s="900">
        <v>7.0000000000000007E-2</v>
      </c>
      <c r="D59" s="638" t="s">
        <v>386</v>
      </c>
      <c r="E59" s="581">
        <f>F46/$C$59</f>
        <v>0</v>
      </c>
      <c r="F59" s="240">
        <f t="shared" ref="F59:S59" si="11">G46/$C$59</f>
        <v>0</v>
      </c>
      <c r="G59" s="240">
        <f t="shared" si="11"/>
        <v>0</v>
      </c>
      <c r="H59" s="240">
        <f t="shared" si="11"/>
        <v>0</v>
      </c>
      <c r="I59" s="240">
        <f t="shared" si="11"/>
        <v>0</v>
      </c>
      <c r="J59" s="240">
        <f t="shared" si="11"/>
        <v>0</v>
      </c>
      <c r="K59" s="240">
        <f t="shared" si="11"/>
        <v>0</v>
      </c>
      <c r="L59" s="240">
        <f t="shared" si="11"/>
        <v>0</v>
      </c>
      <c r="M59" s="240">
        <f t="shared" si="11"/>
        <v>0</v>
      </c>
      <c r="N59" s="240">
        <f t="shared" si="11"/>
        <v>0</v>
      </c>
      <c r="O59" s="240">
        <f t="shared" si="11"/>
        <v>0</v>
      </c>
      <c r="P59" s="240">
        <f t="shared" si="11"/>
        <v>0</v>
      </c>
      <c r="Q59" s="240">
        <f t="shared" si="11"/>
        <v>0</v>
      </c>
      <c r="R59" s="240">
        <f t="shared" si="11"/>
        <v>0</v>
      </c>
      <c r="S59" s="240">
        <f t="shared" si="11"/>
        <v>0</v>
      </c>
    </row>
    <row r="60" spans="2:19" ht="13.5" thickBot="1" x14ac:dyDescent="0.25">
      <c r="B60" s="588" t="s">
        <v>387</v>
      </c>
      <c r="C60" s="900">
        <v>0</v>
      </c>
      <c r="D60" s="637" t="s">
        <v>388</v>
      </c>
      <c r="E60" s="590">
        <f>E59*-$C$60</f>
        <v>0</v>
      </c>
      <c r="F60" s="591">
        <f t="shared" ref="F60:S60" si="12">F59*-$C$60</f>
        <v>0</v>
      </c>
      <c r="G60" s="591">
        <f t="shared" si="12"/>
        <v>0</v>
      </c>
      <c r="H60" s="591">
        <f t="shared" si="12"/>
        <v>0</v>
      </c>
      <c r="I60" s="591">
        <f t="shared" si="12"/>
        <v>0</v>
      </c>
      <c r="J60" s="591">
        <f t="shared" si="12"/>
        <v>0</v>
      </c>
      <c r="K60" s="591">
        <f t="shared" si="12"/>
        <v>0</v>
      </c>
      <c r="L60" s="591">
        <f t="shared" si="12"/>
        <v>0</v>
      </c>
      <c r="M60" s="591">
        <f t="shared" si="12"/>
        <v>0</v>
      </c>
      <c r="N60" s="591">
        <f t="shared" si="12"/>
        <v>0</v>
      </c>
      <c r="O60" s="591">
        <f t="shared" si="12"/>
        <v>0</v>
      </c>
      <c r="P60" s="591">
        <f t="shared" si="12"/>
        <v>0</v>
      </c>
      <c r="Q60" s="591">
        <f t="shared" si="12"/>
        <v>0</v>
      </c>
      <c r="R60" s="591">
        <f t="shared" si="12"/>
        <v>0</v>
      </c>
      <c r="S60" s="591">
        <f t="shared" si="12"/>
        <v>0</v>
      </c>
    </row>
    <row r="61" spans="2:19" x14ac:dyDescent="0.2">
      <c r="B61" s="592"/>
      <c r="C61" s="593"/>
      <c r="D61" s="593"/>
      <c r="E61" s="594">
        <f t="shared" ref="E61:S61" si="13">IF(E$11&lt;&gt;$C$58,0,SUM(E59:E60))</f>
        <v>0</v>
      </c>
      <c r="F61" s="595">
        <f t="shared" si="13"/>
        <v>0</v>
      </c>
      <c r="G61" s="595">
        <f t="shared" si="13"/>
        <v>0</v>
      </c>
      <c r="H61" s="595">
        <f t="shared" si="13"/>
        <v>0</v>
      </c>
      <c r="I61" s="595">
        <f t="shared" si="13"/>
        <v>0</v>
      </c>
      <c r="J61" s="595">
        <f t="shared" si="13"/>
        <v>0</v>
      </c>
      <c r="K61" s="595">
        <f t="shared" si="13"/>
        <v>0</v>
      </c>
      <c r="L61" s="595">
        <f t="shared" si="13"/>
        <v>0</v>
      </c>
      <c r="M61" s="595">
        <f t="shared" si="13"/>
        <v>0</v>
      </c>
      <c r="N61" s="595">
        <f t="shared" si="13"/>
        <v>0</v>
      </c>
      <c r="O61" s="595">
        <f t="shared" si="13"/>
        <v>0</v>
      </c>
      <c r="P61" s="595">
        <f t="shared" si="13"/>
        <v>0</v>
      </c>
      <c r="Q61" s="595">
        <f t="shared" si="13"/>
        <v>0</v>
      </c>
      <c r="R61" s="595">
        <f t="shared" si="13"/>
        <v>0</v>
      </c>
      <c r="S61" s="595">
        <f t="shared" si="13"/>
        <v>0</v>
      </c>
    </row>
    <row r="62" spans="2:19" x14ac:dyDescent="0.2">
      <c r="E62" s="581"/>
    </row>
    <row r="63" spans="2:19" x14ac:dyDescent="0.2">
      <c r="B63" s="576" t="s">
        <v>389</v>
      </c>
      <c r="E63" s="581"/>
    </row>
    <row r="64" spans="2:19" x14ac:dyDescent="0.2">
      <c r="B64" s="577" t="s">
        <v>390</v>
      </c>
      <c r="D64" s="635">
        <f>-D18</f>
        <v>0</v>
      </c>
      <c r="E64" s="581"/>
    </row>
    <row r="65" spans="2:19" x14ac:dyDescent="0.2">
      <c r="B65" s="588" t="s">
        <v>391</v>
      </c>
      <c r="D65" s="635">
        <f>'Project Uses'!$C$66</f>
        <v>0</v>
      </c>
      <c r="E65" s="581"/>
    </row>
    <row r="66" spans="2:19" x14ac:dyDescent="0.2">
      <c r="B66" s="577" t="s">
        <v>350</v>
      </c>
      <c r="E66" s="581">
        <f>IF(E$11&gt;$C$58,0,E46)</f>
        <v>0</v>
      </c>
      <c r="F66" s="240">
        <f t="shared" ref="F66:S66" si="14">IF(F$11&gt;$C$58,0,F46)</f>
        <v>0</v>
      </c>
      <c r="G66" s="240">
        <f t="shared" si="14"/>
        <v>0</v>
      </c>
      <c r="H66" s="240">
        <f t="shared" si="14"/>
        <v>0</v>
      </c>
      <c r="I66" s="240">
        <f t="shared" si="14"/>
        <v>0</v>
      </c>
      <c r="J66" s="240">
        <f t="shared" si="14"/>
        <v>0</v>
      </c>
      <c r="K66" s="240">
        <f t="shared" si="14"/>
        <v>0</v>
      </c>
      <c r="L66" s="240">
        <f t="shared" si="14"/>
        <v>0</v>
      </c>
      <c r="M66" s="240">
        <f t="shared" si="14"/>
        <v>0</v>
      </c>
      <c r="N66" s="240">
        <f t="shared" si="14"/>
        <v>0</v>
      </c>
      <c r="O66" s="240">
        <f t="shared" si="14"/>
        <v>0</v>
      </c>
      <c r="P66" s="240">
        <f t="shared" si="14"/>
        <v>0</v>
      </c>
      <c r="Q66" s="240">
        <f t="shared" si="14"/>
        <v>0</v>
      </c>
      <c r="R66" s="240">
        <f t="shared" si="14"/>
        <v>0</v>
      </c>
      <c r="S66" s="240">
        <f t="shared" si="14"/>
        <v>0</v>
      </c>
    </row>
    <row r="67" spans="2:19" x14ac:dyDescent="0.2">
      <c r="B67" s="577" t="s">
        <v>392</v>
      </c>
      <c r="E67" s="581">
        <f>IF(E$11&gt;$C$58,0,E50)</f>
        <v>0</v>
      </c>
      <c r="F67" s="240">
        <f t="shared" ref="F67:S67" si="15">IF(F$11&gt;$C$58,0,F50)</f>
        <v>0</v>
      </c>
      <c r="G67" s="240">
        <f t="shared" si="15"/>
        <v>0</v>
      </c>
      <c r="H67" s="240">
        <f t="shared" si="15"/>
        <v>0</v>
      </c>
      <c r="I67" s="240">
        <f t="shared" si="15"/>
        <v>0</v>
      </c>
      <c r="J67" s="240">
        <f t="shared" si="15"/>
        <v>0</v>
      </c>
      <c r="K67" s="240">
        <f t="shared" si="15"/>
        <v>0</v>
      </c>
      <c r="L67" s="240">
        <f t="shared" si="15"/>
        <v>0</v>
      </c>
      <c r="M67" s="240">
        <f t="shared" si="15"/>
        <v>0</v>
      </c>
      <c r="N67" s="240">
        <f t="shared" si="15"/>
        <v>0</v>
      </c>
      <c r="O67" s="240">
        <f t="shared" si="15"/>
        <v>0</v>
      </c>
      <c r="P67" s="240">
        <f t="shared" si="15"/>
        <v>0</v>
      </c>
      <c r="Q67" s="240">
        <f t="shared" si="15"/>
        <v>0</v>
      </c>
      <c r="R67" s="240">
        <f t="shared" si="15"/>
        <v>0</v>
      </c>
      <c r="S67" s="240">
        <f t="shared" si="15"/>
        <v>0</v>
      </c>
    </row>
    <row r="68" spans="2:19" x14ac:dyDescent="0.2">
      <c r="B68" s="577" t="str">
        <f>B55</f>
        <v>Recaptured Residual Value of PayGo TIF</v>
      </c>
      <c r="E68" s="581">
        <f>E55</f>
        <v>0</v>
      </c>
      <c r="F68" s="240">
        <f t="shared" ref="F68:S68" si="16">F55</f>
        <v>0</v>
      </c>
      <c r="G68" s="240">
        <f t="shared" si="16"/>
        <v>0</v>
      </c>
      <c r="H68" s="240">
        <f t="shared" si="16"/>
        <v>0</v>
      </c>
      <c r="I68" s="240">
        <f t="shared" si="16"/>
        <v>0</v>
      </c>
      <c r="J68" s="240">
        <f t="shared" si="16"/>
        <v>0</v>
      </c>
      <c r="K68" s="240">
        <f t="shared" si="16"/>
        <v>0</v>
      </c>
      <c r="L68" s="240">
        <f t="shared" si="16"/>
        <v>0</v>
      </c>
      <c r="M68" s="240">
        <f t="shared" si="16"/>
        <v>0</v>
      </c>
      <c r="N68" s="240">
        <f t="shared" si="16"/>
        <v>0</v>
      </c>
      <c r="O68" s="240">
        <f t="shared" si="16"/>
        <v>0</v>
      </c>
      <c r="P68" s="240">
        <f t="shared" si="16"/>
        <v>0</v>
      </c>
      <c r="Q68" s="240">
        <f t="shared" si="16"/>
        <v>0</v>
      </c>
      <c r="R68" s="240">
        <f t="shared" si="16"/>
        <v>0</v>
      </c>
      <c r="S68" s="240">
        <f t="shared" si="16"/>
        <v>0</v>
      </c>
    </row>
    <row r="69" spans="2:19" ht="13.5" thickBot="1" x14ac:dyDescent="0.25">
      <c r="B69" s="577" t="s">
        <v>393</v>
      </c>
      <c r="E69" s="590">
        <f>E61</f>
        <v>0</v>
      </c>
      <c r="F69" s="591">
        <f t="shared" ref="F69:S69" si="17">F61</f>
        <v>0</v>
      </c>
      <c r="G69" s="591">
        <f t="shared" si="17"/>
        <v>0</v>
      </c>
      <c r="H69" s="591">
        <f t="shared" si="17"/>
        <v>0</v>
      </c>
      <c r="I69" s="591">
        <f t="shared" si="17"/>
        <v>0</v>
      </c>
      <c r="J69" s="591">
        <f t="shared" si="17"/>
        <v>0</v>
      </c>
      <c r="K69" s="591">
        <f t="shared" si="17"/>
        <v>0</v>
      </c>
      <c r="L69" s="591">
        <f t="shared" si="17"/>
        <v>0</v>
      </c>
      <c r="M69" s="591">
        <f t="shared" si="17"/>
        <v>0</v>
      </c>
      <c r="N69" s="591">
        <f t="shared" si="17"/>
        <v>0</v>
      </c>
      <c r="O69" s="591">
        <f t="shared" si="17"/>
        <v>0</v>
      </c>
      <c r="P69" s="591">
        <f t="shared" si="17"/>
        <v>0</v>
      </c>
      <c r="Q69" s="591">
        <f t="shared" si="17"/>
        <v>0</v>
      </c>
      <c r="R69" s="591">
        <f t="shared" si="17"/>
        <v>0</v>
      </c>
      <c r="S69" s="591">
        <f t="shared" si="17"/>
        <v>0</v>
      </c>
    </row>
    <row r="70" spans="2:19" x14ac:dyDescent="0.2">
      <c r="B70" s="639" t="s">
        <v>394</v>
      </c>
      <c r="C70" s="640"/>
      <c r="D70" s="651">
        <f>SUM(D64:D69)</f>
        <v>0</v>
      </c>
      <c r="E70" s="641">
        <f>SUM(E64:E69)</f>
        <v>0</v>
      </c>
      <c r="F70" s="642">
        <f t="shared" ref="F70:S70" si="18">SUM(F64:F69)</f>
        <v>0</v>
      </c>
      <c r="G70" s="642">
        <f t="shared" si="18"/>
        <v>0</v>
      </c>
      <c r="H70" s="642">
        <f t="shared" si="18"/>
        <v>0</v>
      </c>
      <c r="I70" s="642">
        <f t="shared" si="18"/>
        <v>0</v>
      </c>
      <c r="J70" s="642">
        <f t="shared" si="18"/>
        <v>0</v>
      </c>
      <c r="K70" s="642">
        <f t="shared" si="18"/>
        <v>0</v>
      </c>
      <c r="L70" s="642">
        <f t="shared" si="18"/>
        <v>0</v>
      </c>
      <c r="M70" s="642">
        <f t="shared" si="18"/>
        <v>0</v>
      </c>
      <c r="N70" s="642">
        <f t="shared" si="18"/>
        <v>0</v>
      </c>
      <c r="O70" s="642">
        <f t="shared" si="18"/>
        <v>0</v>
      </c>
      <c r="P70" s="642">
        <f t="shared" si="18"/>
        <v>0</v>
      </c>
      <c r="Q70" s="642">
        <f t="shared" si="18"/>
        <v>0</v>
      </c>
      <c r="R70" s="642">
        <f t="shared" si="18"/>
        <v>0</v>
      </c>
      <c r="S70" s="642">
        <f t="shared" si="18"/>
        <v>0</v>
      </c>
    </row>
    <row r="71" spans="2:19" x14ac:dyDescent="0.2">
      <c r="B71" s="643" t="s">
        <v>395</v>
      </c>
      <c r="C71" s="644"/>
      <c r="D71" s="646" t="e">
        <f>AVERAGE(E71:S71)</f>
        <v>#DIV/0!</v>
      </c>
      <c r="E71" s="645" t="e" cm="1">
        <f t="array" ref="E71">IF(E$11&gt;$C$58,"",SUM(E64:E66/$D$18))</f>
        <v>#DIV/0!</v>
      </c>
      <c r="F71" s="649" t="e" cm="1">
        <f t="array" ref="F71">IF(F$11&gt;$C$58,"",SUM(F64:F66/$D$18))</f>
        <v>#DIV/0!</v>
      </c>
      <c r="G71" s="649" t="e" cm="1">
        <f t="array" ref="G71">IF(G$11&gt;$C$58,"",SUM(G64:G66/$D$18))</f>
        <v>#DIV/0!</v>
      </c>
      <c r="H71" s="649" t="e" cm="1">
        <f t="array" ref="H71">IF(H$11&gt;$C$58,"",SUM(H64:H66/$D$18))</f>
        <v>#DIV/0!</v>
      </c>
      <c r="I71" s="649" t="e" cm="1">
        <f t="array" ref="I71">IF(I$11&gt;$C$58,"",SUM(I64:I66/$D$18))</f>
        <v>#DIV/0!</v>
      </c>
      <c r="J71" s="649" t="e" cm="1">
        <f t="array" ref="J71">IF(J$11&gt;$C$58,"",SUM(J64:J66/$D$18))</f>
        <v>#DIV/0!</v>
      </c>
      <c r="K71" s="649" t="e" cm="1">
        <f t="array" ref="K71">IF(K$11&gt;$C$58,"",SUM(K64:K66/$D$18))</f>
        <v>#DIV/0!</v>
      </c>
      <c r="L71" s="649" t="e" cm="1">
        <f t="array" ref="L71">IF(L$11&gt;$C$58,"",SUM(L64:L66/$D$18))</f>
        <v>#DIV/0!</v>
      </c>
      <c r="M71" s="649" t="str" cm="1">
        <f t="array" ref="M71">IF(M$11&gt;$C$58,"",SUM(M64:M66/$D$18))</f>
        <v/>
      </c>
      <c r="N71" s="649" t="str" cm="1">
        <f t="array" ref="N71">IF(N$11&gt;$C$58,"",SUM(N64:N66/$D$18))</f>
        <v/>
      </c>
      <c r="O71" s="649" t="str" cm="1">
        <f t="array" ref="O71">IF(O$11&gt;$C$58,"",SUM(O64:O66/$D$18))</f>
        <v/>
      </c>
      <c r="P71" s="649" t="str" cm="1">
        <f t="array" ref="P71">IF(P$11&gt;$C$58,"",SUM(P64:P66/$D$18))</f>
        <v/>
      </c>
      <c r="Q71" s="649" t="str" cm="1">
        <f t="array" ref="Q71">IF(Q$11&gt;$C$58,"",SUM(Q64:Q66/$D$18))</f>
        <v/>
      </c>
      <c r="R71" s="649" t="str" cm="1">
        <f t="array" ref="R71">IF(R$11&gt;$C$58,"",SUM(R64:R66/$D$18))</f>
        <v/>
      </c>
      <c r="S71" s="649" t="str" cm="1">
        <f t="array" ref="S71">IF(S$11&gt;$C$58,"",SUM(S64:S66/$D$18))</f>
        <v/>
      </c>
    </row>
    <row r="72" spans="2:19" x14ac:dyDescent="0.2">
      <c r="B72" s="643" t="str">
        <f>_xlfn.CONCAT("Unlevered IRR - Sale Year "&amp;$C$58)</f>
        <v>Unlevered IRR - Sale Year 8</v>
      </c>
      <c r="C72" s="644"/>
      <c r="D72" s="646" t="e">
        <f>IRR($D$70:$S$70)</f>
        <v>#NUM!</v>
      </c>
      <c r="E72" s="647"/>
      <c r="F72" s="644"/>
      <c r="G72" s="644"/>
      <c r="H72" s="644"/>
      <c r="I72" s="644"/>
      <c r="J72" s="644"/>
      <c r="K72" s="644"/>
      <c r="L72" s="644"/>
      <c r="M72" s="644"/>
      <c r="N72" s="644"/>
      <c r="O72" s="644"/>
      <c r="P72" s="644"/>
      <c r="Q72" s="644"/>
      <c r="R72" s="644"/>
      <c r="S72" s="644"/>
    </row>
    <row r="73" spans="2:19" x14ac:dyDescent="0.2">
      <c r="B73" s="643" t="s">
        <v>396</v>
      </c>
      <c r="C73" s="644"/>
      <c r="D73" s="648" t="e">
        <f>-SUMIF($D$70:$S$70,"&gt;0")/SUMIF($D$70:$S$70,"&lt;0")</f>
        <v>#DIV/0!</v>
      </c>
      <c r="E73" s="647"/>
      <c r="F73" s="644"/>
      <c r="G73" s="644"/>
      <c r="H73" s="644"/>
      <c r="I73" s="644"/>
      <c r="J73" s="644"/>
      <c r="K73" s="644"/>
      <c r="L73" s="644"/>
      <c r="M73" s="644"/>
      <c r="N73" s="644"/>
      <c r="O73" s="644"/>
      <c r="P73" s="644"/>
      <c r="Q73" s="644"/>
      <c r="R73" s="644"/>
      <c r="S73" s="644"/>
    </row>
    <row r="74" spans="2:19" x14ac:dyDescent="0.2">
      <c r="B74" s="643" t="s">
        <v>397</v>
      </c>
      <c r="C74" s="644"/>
      <c r="D74" s="650">
        <f>SUM(D70:S70)</f>
        <v>0</v>
      </c>
      <c r="E74" s="647"/>
      <c r="F74" s="644"/>
      <c r="G74" s="644"/>
      <c r="H74" s="644"/>
      <c r="I74" s="644"/>
      <c r="J74" s="644"/>
      <c r="K74" s="644"/>
      <c r="L74" s="644"/>
      <c r="M74" s="644"/>
      <c r="N74" s="644"/>
      <c r="O74" s="644"/>
      <c r="P74" s="644"/>
      <c r="Q74" s="644"/>
      <c r="R74" s="644"/>
      <c r="S74" s="644"/>
    </row>
    <row r="75" spans="2:19" x14ac:dyDescent="0.2">
      <c r="B75" s="577"/>
      <c r="E75" s="581"/>
    </row>
    <row r="76" spans="2:19" x14ac:dyDescent="0.2">
      <c r="B76" s="576" t="s">
        <v>331</v>
      </c>
      <c r="E76" s="581"/>
    </row>
    <row r="77" spans="2:19" x14ac:dyDescent="0.2">
      <c r="B77" s="577" t="str">
        <f>IF('Debt Summary'!D95=0,"",'Debt Summary'!D95)</f>
        <v>Conventional Debt Financing</v>
      </c>
      <c r="E77" s="581" cm="1">
        <f t="array" ref="E77">IFERROR(IF(E$11&gt;$C$58,0,IF(E27=0,0,_xlfn.XLOOKUP($B94,'Debt Summary'!$D$95:$D$104,_xlfn.XLOOKUP(E$11,'Debt Summary'!$N$12:$AB$12,'Debt Summary'!$N$95:$AB$104)))),0)</f>
        <v>0</v>
      </c>
      <c r="F77" s="240" cm="1">
        <f t="array" ref="F77">IFERROR(IF(F$11&gt;$C$58,0,IF(F27=0,0,_xlfn.XLOOKUP($B94,'Debt Summary'!$D$95:$D$104,_xlfn.XLOOKUP(F$11,'Debt Summary'!$N$12:$AB$12,'Debt Summary'!$N$95:$AB$104)))),0)</f>
        <v>0</v>
      </c>
      <c r="G77" s="240" cm="1">
        <f t="array" ref="G77">IFERROR(IF(G$11&gt;$C$58,0,IF(G27=0,0,_xlfn.XLOOKUP($B94,'Debt Summary'!$D$95:$D$104,_xlfn.XLOOKUP(G$11,'Debt Summary'!$N$12:$AB$12,'Debt Summary'!$N$95:$AB$104)))),0)</f>
        <v>0</v>
      </c>
      <c r="H77" s="240" cm="1">
        <f t="array" ref="H77">IFERROR(IF(H$11&gt;$C$58,0,IF(H27=0,0,_xlfn.XLOOKUP($B94,'Debt Summary'!$D$95:$D$104,_xlfn.XLOOKUP(H$11,'Debt Summary'!$N$12:$AB$12,'Debt Summary'!$N$95:$AB$104)))),0)</f>
        <v>0</v>
      </c>
      <c r="I77" s="240" cm="1">
        <f t="array" ref="I77">IFERROR(IF(I$11&gt;$C$58,0,IF(I27=0,0,_xlfn.XLOOKUP($B94,'Debt Summary'!$D$95:$D$104,_xlfn.XLOOKUP(I$11,'Debt Summary'!$N$12:$AB$12,'Debt Summary'!$N$95:$AB$104)))),0)</f>
        <v>0</v>
      </c>
      <c r="J77" s="240" cm="1">
        <f t="array" ref="J77">IFERROR(IF(J$11&gt;$C$58,0,IF(J27=0,0,_xlfn.XLOOKUP($B94,'Debt Summary'!$D$95:$D$104,_xlfn.XLOOKUP(J$11,'Debt Summary'!$N$12:$AB$12,'Debt Summary'!$N$95:$AB$104)))),0)</f>
        <v>0</v>
      </c>
      <c r="K77" s="240" cm="1">
        <f t="array" ref="K77">IFERROR(IF(K$11&gt;$C$58,0,IF(K27=0,0,_xlfn.XLOOKUP($B94,'Debt Summary'!$D$95:$D$104,_xlfn.XLOOKUP(K$11,'Debt Summary'!$N$12:$AB$12,'Debt Summary'!$N$95:$AB$104)))),0)</f>
        <v>0</v>
      </c>
      <c r="L77" s="240" cm="1">
        <f t="array" ref="L77">IFERROR(IF(L$11&gt;$C$58,0,IF(L27=0,0,_xlfn.XLOOKUP($B94,'Debt Summary'!$D$95:$D$104,_xlfn.XLOOKUP(L$11,'Debt Summary'!$N$12:$AB$12,'Debt Summary'!$N$95:$AB$104)))),0)</f>
        <v>0</v>
      </c>
      <c r="M77" s="240" cm="1">
        <f t="array" ref="M77">IFERROR(IF(M$11&gt;$C$58,0,IF(M27=0,0,_xlfn.XLOOKUP($B94,'Debt Summary'!$D$95:$D$104,_xlfn.XLOOKUP(M$11,'Debt Summary'!$N$12:$AB$12,'Debt Summary'!$N$95:$AB$104)))),0)</f>
        <v>0</v>
      </c>
      <c r="N77" s="240" cm="1">
        <f t="array" ref="N77">IFERROR(IF(N$11&gt;$C$58,0,IF(N27=0,0,_xlfn.XLOOKUP($B94,'Debt Summary'!$D$95:$D$104,_xlfn.XLOOKUP(N$11,'Debt Summary'!$N$12:$AB$12,'Debt Summary'!$N$95:$AB$104)))),0)</f>
        <v>0</v>
      </c>
      <c r="O77" s="240" cm="1">
        <f t="array" ref="O77">IFERROR(IF(O$11&gt;$C$58,0,IF(O27=0,0,_xlfn.XLOOKUP($B94,'Debt Summary'!$D$95:$D$104,_xlfn.XLOOKUP(O$11,'Debt Summary'!$N$12:$AB$12,'Debt Summary'!$N$95:$AB$104)))),0)</f>
        <v>0</v>
      </c>
      <c r="P77" s="240" cm="1">
        <f t="array" ref="P77">IFERROR(IF(P$11&gt;$C$58,0,IF(P27=0,0,_xlfn.XLOOKUP($B94,'Debt Summary'!$D$95:$D$104,_xlfn.XLOOKUP(P$11,'Debt Summary'!$N$12:$AB$12,'Debt Summary'!$N$95:$AB$104)))),0)</f>
        <v>0</v>
      </c>
      <c r="Q77" s="240" cm="1">
        <f t="array" ref="Q77">IFERROR(IF(Q$11&gt;$C$58,0,IF(Q27=0,0,_xlfn.XLOOKUP($B94,'Debt Summary'!$D$95:$D$104,_xlfn.XLOOKUP(Q$11,'Debt Summary'!$N$12:$AB$12,'Debt Summary'!$N$95:$AB$104)))),0)</f>
        <v>0</v>
      </c>
      <c r="R77" s="240" cm="1">
        <f t="array" ref="R77">IFERROR(IF(R$11&gt;$C$58,0,IF(R27=0,0,_xlfn.XLOOKUP($B94,'Debt Summary'!$D$95:$D$104,_xlfn.XLOOKUP(R$11,'Debt Summary'!$N$12:$AB$12,'Debt Summary'!$N$95:$AB$104)))),0)</f>
        <v>0</v>
      </c>
      <c r="S77" s="240" cm="1">
        <f t="array" ref="S77">IFERROR(IF(S$11&gt;$C$58,0,IF(S27=0,0,_xlfn.XLOOKUP($B94,'Debt Summary'!$D$95:$D$104,_xlfn.XLOOKUP(S$11,'Debt Summary'!$N$12:$AB$12,'Debt Summary'!$N$95:$AB$104)))),0)</f>
        <v>0</v>
      </c>
    </row>
    <row r="78" spans="2:19" x14ac:dyDescent="0.2">
      <c r="B78" s="577" t="str">
        <f>IF('Debt Summary'!D96=0,"",'Debt Summary'!D96)</f>
        <v>PayGo TIF Loan</v>
      </c>
      <c r="E78" s="581" cm="1">
        <f t="array" ref="E78">IFERROR(IF(E$11&gt;$C$58,0,IF(E28=0,0,_xlfn.XLOOKUP($B95,'Debt Summary'!$D$95:$D$104,_xlfn.XLOOKUP(E$11,'Debt Summary'!$N$12:$AB$12,'Debt Summary'!$N$95:$AB$104)))),0)</f>
        <v>0</v>
      </c>
      <c r="F78" s="240" cm="1">
        <f t="array" ref="F78">IFERROR(IF(F$11&gt;$C$58,0,IF(F28=0,0,_xlfn.XLOOKUP($B95,'Debt Summary'!$D$95:$D$104,_xlfn.XLOOKUP(F$11,'Debt Summary'!$N$12:$AB$12,'Debt Summary'!$N$95:$AB$104)))),0)</f>
        <v>0</v>
      </c>
      <c r="G78" s="240" cm="1">
        <f t="array" ref="G78">IFERROR(IF(G$11&gt;$C$58,0,IF(G28=0,0,_xlfn.XLOOKUP($B95,'Debt Summary'!$D$95:$D$104,_xlfn.XLOOKUP(G$11,'Debt Summary'!$N$12:$AB$12,'Debt Summary'!$N$95:$AB$104)))),0)</f>
        <v>0</v>
      </c>
      <c r="H78" s="240" cm="1">
        <f t="array" ref="H78">IFERROR(IF(H$11&gt;$C$58,0,IF(H28=0,0,_xlfn.XLOOKUP($B95,'Debt Summary'!$D$95:$D$104,_xlfn.XLOOKUP(H$11,'Debt Summary'!$N$12:$AB$12,'Debt Summary'!$N$95:$AB$104)))),0)</f>
        <v>0</v>
      </c>
      <c r="I78" s="240" cm="1">
        <f t="array" ref="I78">IFERROR(IF(I$11&gt;$C$58,0,IF(I28=0,0,_xlfn.XLOOKUP($B95,'Debt Summary'!$D$95:$D$104,_xlfn.XLOOKUP(I$11,'Debt Summary'!$N$12:$AB$12,'Debt Summary'!$N$95:$AB$104)))),0)</f>
        <v>0</v>
      </c>
      <c r="J78" s="240" cm="1">
        <f t="array" ref="J78">IFERROR(IF(J$11&gt;$C$58,0,IF(J28=0,0,_xlfn.XLOOKUP($B95,'Debt Summary'!$D$95:$D$104,_xlfn.XLOOKUP(J$11,'Debt Summary'!$N$12:$AB$12,'Debt Summary'!$N$95:$AB$104)))),0)</f>
        <v>0</v>
      </c>
      <c r="K78" s="240" cm="1">
        <f t="array" ref="K78">IFERROR(IF(K$11&gt;$C$58,0,IF(K28=0,0,_xlfn.XLOOKUP($B95,'Debt Summary'!$D$95:$D$104,_xlfn.XLOOKUP(K$11,'Debt Summary'!$N$12:$AB$12,'Debt Summary'!$N$95:$AB$104)))),0)</f>
        <v>0</v>
      </c>
      <c r="L78" s="240" cm="1">
        <f t="array" ref="L78">IFERROR(IF(L$11&gt;$C$58,0,IF(L28=0,0,_xlfn.XLOOKUP($B95,'Debt Summary'!$D$95:$D$104,_xlfn.XLOOKUP(L$11,'Debt Summary'!$N$12:$AB$12,'Debt Summary'!$N$95:$AB$104)))),0)</f>
        <v>0</v>
      </c>
      <c r="M78" s="240" cm="1">
        <f t="array" ref="M78">IFERROR(IF(M$11&gt;$C$58,0,IF(M28=0,0,_xlfn.XLOOKUP($B95,'Debt Summary'!$D$95:$D$104,_xlfn.XLOOKUP(M$11,'Debt Summary'!$N$12:$AB$12,'Debt Summary'!$N$95:$AB$104)))),0)</f>
        <v>0</v>
      </c>
      <c r="N78" s="240" cm="1">
        <f t="array" ref="N78">IFERROR(IF(N$11&gt;$C$58,0,IF(N28=0,0,_xlfn.XLOOKUP($B95,'Debt Summary'!$D$95:$D$104,_xlfn.XLOOKUP(N$11,'Debt Summary'!$N$12:$AB$12,'Debt Summary'!$N$95:$AB$104)))),0)</f>
        <v>0</v>
      </c>
      <c r="O78" s="240" cm="1">
        <f t="array" ref="O78">IFERROR(IF(O$11&gt;$C$58,0,IF(O28=0,0,_xlfn.XLOOKUP($B95,'Debt Summary'!$D$95:$D$104,_xlfn.XLOOKUP(O$11,'Debt Summary'!$N$12:$AB$12,'Debt Summary'!$N$95:$AB$104)))),0)</f>
        <v>0</v>
      </c>
      <c r="P78" s="240" cm="1">
        <f t="array" ref="P78">IFERROR(IF(P$11&gt;$C$58,0,IF(P28=0,0,_xlfn.XLOOKUP($B95,'Debt Summary'!$D$95:$D$104,_xlfn.XLOOKUP(P$11,'Debt Summary'!$N$12:$AB$12,'Debt Summary'!$N$95:$AB$104)))),0)</f>
        <v>0</v>
      </c>
      <c r="Q78" s="240" cm="1">
        <f t="array" ref="Q78">IFERROR(IF(Q$11&gt;$C$58,0,IF(Q28=0,0,_xlfn.XLOOKUP($B95,'Debt Summary'!$D$95:$D$104,_xlfn.XLOOKUP(Q$11,'Debt Summary'!$N$12:$AB$12,'Debt Summary'!$N$95:$AB$104)))),0)</f>
        <v>0</v>
      </c>
      <c r="R78" s="240" cm="1">
        <f t="array" ref="R78">IFERROR(IF(R$11&gt;$C$58,0,IF(R28=0,0,_xlfn.XLOOKUP($B95,'Debt Summary'!$D$95:$D$104,_xlfn.XLOOKUP(R$11,'Debt Summary'!$N$12:$AB$12,'Debt Summary'!$N$95:$AB$104)))),0)</f>
        <v>0</v>
      </c>
      <c r="S78" s="240" cm="1">
        <f t="array" ref="S78">IFERROR(IF(S$11&gt;$C$58,0,IF(S28=0,0,_xlfn.XLOOKUP($B95,'Debt Summary'!$D$95:$D$104,_xlfn.XLOOKUP(S$11,'Debt Summary'!$N$12:$AB$12,'Debt Summary'!$N$95:$AB$104)))),0)</f>
        <v>0</v>
      </c>
    </row>
    <row r="79" spans="2:19" x14ac:dyDescent="0.2">
      <c r="B79" s="577" t="str">
        <f>IF('Debt Summary'!D97=0,"",'Debt Summary'!D97)</f>
        <v>ThriveED - RLF Loan</v>
      </c>
      <c r="E79" s="581" cm="1">
        <f t="array" ref="E79">IFERROR(IF(E$11&gt;$C$58,0,IF(E29=0,0,_xlfn.XLOOKUP($B96,'Debt Summary'!$D$95:$D$104,_xlfn.XLOOKUP(E$11,'Debt Summary'!$N$12:$AB$12,'Debt Summary'!$N$95:$AB$104)))),0)</f>
        <v>0</v>
      </c>
      <c r="F79" s="240" cm="1">
        <f t="array" ref="F79">IFERROR(IF(F$11&gt;$C$58,0,IF(F29=0,0,_xlfn.XLOOKUP($B96,'Debt Summary'!$D$95:$D$104,_xlfn.XLOOKUP(F$11,'Debt Summary'!$N$12:$AB$12,'Debt Summary'!$N$95:$AB$104)))),0)</f>
        <v>0</v>
      </c>
      <c r="G79" s="240" cm="1">
        <f t="array" ref="G79">IFERROR(IF(G$11&gt;$C$58,0,IF(G29=0,0,_xlfn.XLOOKUP($B96,'Debt Summary'!$D$95:$D$104,_xlfn.XLOOKUP(G$11,'Debt Summary'!$N$12:$AB$12,'Debt Summary'!$N$95:$AB$104)))),0)</f>
        <v>0</v>
      </c>
      <c r="H79" s="240" cm="1">
        <f t="array" ref="H79">IFERROR(IF(H$11&gt;$C$58,0,IF(H29=0,0,_xlfn.XLOOKUP($B96,'Debt Summary'!$D$95:$D$104,_xlfn.XLOOKUP(H$11,'Debt Summary'!$N$12:$AB$12,'Debt Summary'!$N$95:$AB$104)))),0)</f>
        <v>0</v>
      </c>
      <c r="I79" s="240" cm="1">
        <f t="array" ref="I79">IFERROR(IF(I$11&gt;$C$58,0,IF(I29=0,0,_xlfn.XLOOKUP($B96,'Debt Summary'!$D$95:$D$104,_xlfn.XLOOKUP(I$11,'Debt Summary'!$N$12:$AB$12,'Debt Summary'!$N$95:$AB$104)))),0)</f>
        <v>0</v>
      </c>
      <c r="J79" s="240" cm="1">
        <f t="array" ref="J79">IFERROR(IF(J$11&gt;$C$58,0,IF(J29=0,0,_xlfn.XLOOKUP($B96,'Debt Summary'!$D$95:$D$104,_xlfn.XLOOKUP(J$11,'Debt Summary'!$N$12:$AB$12,'Debt Summary'!$N$95:$AB$104)))),0)</f>
        <v>0</v>
      </c>
      <c r="K79" s="240" cm="1">
        <f t="array" ref="K79">IFERROR(IF(K$11&gt;$C$58,0,IF(K29=0,0,_xlfn.XLOOKUP($B96,'Debt Summary'!$D$95:$D$104,_xlfn.XLOOKUP(K$11,'Debt Summary'!$N$12:$AB$12,'Debt Summary'!$N$95:$AB$104)))),0)</f>
        <v>0</v>
      </c>
      <c r="L79" s="240" cm="1">
        <f t="array" ref="L79">IFERROR(IF(L$11&gt;$C$58,0,IF(L29=0,0,_xlfn.XLOOKUP($B96,'Debt Summary'!$D$95:$D$104,_xlfn.XLOOKUP(L$11,'Debt Summary'!$N$12:$AB$12,'Debt Summary'!$N$95:$AB$104)))),0)</f>
        <v>0</v>
      </c>
      <c r="M79" s="240" cm="1">
        <f t="array" ref="M79">IFERROR(IF(M$11&gt;$C$58,0,IF(M29=0,0,_xlfn.XLOOKUP($B96,'Debt Summary'!$D$95:$D$104,_xlfn.XLOOKUP(M$11,'Debt Summary'!$N$12:$AB$12,'Debt Summary'!$N$95:$AB$104)))),0)</f>
        <v>0</v>
      </c>
      <c r="N79" s="240" cm="1">
        <f t="array" ref="N79">IFERROR(IF(N$11&gt;$C$58,0,IF(N29=0,0,_xlfn.XLOOKUP($B96,'Debt Summary'!$D$95:$D$104,_xlfn.XLOOKUP(N$11,'Debt Summary'!$N$12:$AB$12,'Debt Summary'!$N$95:$AB$104)))),0)</f>
        <v>0</v>
      </c>
      <c r="O79" s="240" cm="1">
        <f t="array" ref="O79">IFERROR(IF(O$11&gt;$C$58,0,IF(O29=0,0,_xlfn.XLOOKUP($B96,'Debt Summary'!$D$95:$D$104,_xlfn.XLOOKUP(O$11,'Debt Summary'!$N$12:$AB$12,'Debt Summary'!$N$95:$AB$104)))),0)</f>
        <v>0</v>
      </c>
      <c r="P79" s="240" cm="1">
        <f t="array" ref="P79">IFERROR(IF(P$11&gt;$C$58,0,IF(P29=0,0,_xlfn.XLOOKUP($B96,'Debt Summary'!$D$95:$D$104,_xlfn.XLOOKUP(P$11,'Debt Summary'!$N$12:$AB$12,'Debt Summary'!$N$95:$AB$104)))),0)</f>
        <v>0</v>
      </c>
      <c r="Q79" s="240" cm="1">
        <f t="array" ref="Q79">IFERROR(IF(Q$11&gt;$C$58,0,IF(Q29=0,0,_xlfn.XLOOKUP($B96,'Debt Summary'!$D$95:$D$104,_xlfn.XLOOKUP(Q$11,'Debt Summary'!$N$12:$AB$12,'Debt Summary'!$N$95:$AB$104)))),0)</f>
        <v>0</v>
      </c>
      <c r="R79" s="240" cm="1">
        <f t="array" ref="R79">IFERROR(IF(R$11&gt;$C$58,0,IF(R29=0,0,_xlfn.XLOOKUP($B96,'Debt Summary'!$D$95:$D$104,_xlfn.XLOOKUP(R$11,'Debt Summary'!$N$12:$AB$12,'Debt Summary'!$N$95:$AB$104)))),0)</f>
        <v>0</v>
      </c>
      <c r="S79" s="240" cm="1">
        <f t="array" ref="S79">IFERROR(IF(S$11&gt;$C$58,0,IF(S29=0,0,_xlfn.XLOOKUP($B96,'Debt Summary'!$D$95:$D$104,_xlfn.XLOOKUP(S$11,'Debt Summary'!$N$12:$AB$12,'Debt Summary'!$N$95:$AB$104)))),0)</f>
        <v>0</v>
      </c>
    </row>
    <row r="80" spans="2:19" x14ac:dyDescent="0.2">
      <c r="B80" s="577" t="str">
        <f>IF('Debt Summary'!D98=0,"",'Debt Summary'!D98)</f>
        <v/>
      </c>
      <c r="D80" s="600"/>
      <c r="E80" s="581" cm="1">
        <f t="array" ref="E80">IFERROR(IF(E$11&gt;$C$58,0,IF(E30=0,0,_xlfn.XLOOKUP($B97,'Debt Summary'!$D$95:$D$104,_xlfn.XLOOKUP(E$11,'Debt Summary'!$N$12:$AB$12,'Debt Summary'!$N$95:$AB$104)))),0)</f>
        <v>0</v>
      </c>
      <c r="F80" s="240" cm="1">
        <f t="array" ref="F80">IFERROR(IF(F$11&gt;$C$58,0,IF(F30=0,0,_xlfn.XLOOKUP($B97,'Debt Summary'!$D$95:$D$104,_xlfn.XLOOKUP(F$11,'Debt Summary'!$N$12:$AB$12,'Debt Summary'!$N$95:$AB$104)))),0)</f>
        <v>0</v>
      </c>
      <c r="G80" s="240" cm="1">
        <f t="array" ref="G80">IFERROR(IF(G$11&gt;$C$58,0,IF(G30=0,0,_xlfn.XLOOKUP($B97,'Debt Summary'!$D$95:$D$104,_xlfn.XLOOKUP(G$11,'Debt Summary'!$N$12:$AB$12,'Debt Summary'!$N$95:$AB$104)))),0)</f>
        <v>0</v>
      </c>
      <c r="H80" s="240" cm="1">
        <f t="array" ref="H80">IFERROR(IF(H$11&gt;$C$58,0,IF(H30=0,0,_xlfn.XLOOKUP($B97,'Debt Summary'!$D$95:$D$104,_xlfn.XLOOKUP(H$11,'Debt Summary'!$N$12:$AB$12,'Debt Summary'!$N$95:$AB$104)))),0)</f>
        <v>0</v>
      </c>
      <c r="I80" s="240" cm="1">
        <f t="array" ref="I80">IFERROR(IF(I$11&gt;$C$58,0,IF(I30=0,0,_xlfn.XLOOKUP($B97,'Debt Summary'!$D$95:$D$104,_xlfn.XLOOKUP(I$11,'Debt Summary'!$N$12:$AB$12,'Debt Summary'!$N$95:$AB$104)))),0)</f>
        <v>0</v>
      </c>
      <c r="J80" s="240" cm="1">
        <f t="array" ref="J80">IFERROR(IF(J$11&gt;$C$58,0,IF(J30=0,0,_xlfn.XLOOKUP($B97,'Debt Summary'!$D$95:$D$104,_xlfn.XLOOKUP(J$11,'Debt Summary'!$N$12:$AB$12,'Debt Summary'!$N$95:$AB$104)))),0)</f>
        <v>0</v>
      </c>
      <c r="K80" s="240" cm="1">
        <f t="array" ref="K80">IFERROR(IF(K$11&gt;$C$58,0,IF(K30=0,0,_xlfn.XLOOKUP($B97,'Debt Summary'!$D$95:$D$104,_xlfn.XLOOKUP(K$11,'Debt Summary'!$N$12:$AB$12,'Debt Summary'!$N$95:$AB$104)))),0)</f>
        <v>0</v>
      </c>
      <c r="L80" s="240" cm="1">
        <f t="array" ref="L80">IFERROR(IF(L$11&gt;$C$58,0,IF(L30=0,0,_xlfn.XLOOKUP($B97,'Debt Summary'!$D$95:$D$104,_xlfn.XLOOKUP(L$11,'Debt Summary'!$N$12:$AB$12,'Debt Summary'!$N$95:$AB$104)))),0)</f>
        <v>0</v>
      </c>
      <c r="M80" s="240" cm="1">
        <f t="array" ref="M80">IFERROR(IF(M$11&gt;$C$58,0,IF(M30=0,0,_xlfn.XLOOKUP($B97,'Debt Summary'!$D$95:$D$104,_xlfn.XLOOKUP(M$11,'Debt Summary'!$N$12:$AB$12,'Debt Summary'!$N$95:$AB$104)))),0)</f>
        <v>0</v>
      </c>
      <c r="N80" s="240" cm="1">
        <f t="array" ref="N80">IFERROR(IF(N$11&gt;$C$58,0,IF(N30=0,0,_xlfn.XLOOKUP($B97,'Debt Summary'!$D$95:$D$104,_xlfn.XLOOKUP(N$11,'Debt Summary'!$N$12:$AB$12,'Debt Summary'!$N$95:$AB$104)))),0)</f>
        <v>0</v>
      </c>
      <c r="O80" s="240" cm="1">
        <f t="array" ref="O80">IFERROR(IF(O$11&gt;$C$58,0,IF(O30=0,0,_xlfn.XLOOKUP($B97,'Debt Summary'!$D$95:$D$104,_xlfn.XLOOKUP(O$11,'Debt Summary'!$N$12:$AB$12,'Debt Summary'!$N$95:$AB$104)))),0)</f>
        <v>0</v>
      </c>
      <c r="P80" s="240" cm="1">
        <f t="array" ref="P80">IFERROR(IF(P$11&gt;$C$58,0,IF(P30=0,0,_xlfn.XLOOKUP($B97,'Debt Summary'!$D$95:$D$104,_xlfn.XLOOKUP(P$11,'Debt Summary'!$N$12:$AB$12,'Debt Summary'!$N$95:$AB$104)))),0)</f>
        <v>0</v>
      </c>
      <c r="Q80" s="240" cm="1">
        <f t="array" ref="Q80">IFERROR(IF(Q$11&gt;$C$58,0,IF(Q30=0,0,_xlfn.XLOOKUP($B97,'Debt Summary'!$D$95:$D$104,_xlfn.XLOOKUP(Q$11,'Debt Summary'!$N$12:$AB$12,'Debt Summary'!$N$95:$AB$104)))),0)</f>
        <v>0</v>
      </c>
      <c r="R80" s="240" cm="1">
        <f t="array" ref="R80">IFERROR(IF(R$11&gt;$C$58,0,IF(R30=0,0,_xlfn.XLOOKUP($B97,'Debt Summary'!$D$95:$D$104,_xlfn.XLOOKUP(R$11,'Debt Summary'!$N$12:$AB$12,'Debt Summary'!$N$95:$AB$104)))),0)</f>
        <v>0</v>
      </c>
      <c r="S80" s="240" cm="1">
        <f t="array" ref="S80">IFERROR(IF(S$11&gt;$C$58,0,IF(S30=0,0,_xlfn.XLOOKUP($B97,'Debt Summary'!$D$95:$D$104,_xlfn.XLOOKUP(S$11,'Debt Summary'!$N$12:$AB$12,'Debt Summary'!$N$95:$AB$104)))),0)</f>
        <v>0</v>
      </c>
    </row>
    <row r="81" spans="2:19" x14ac:dyDescent="0.2">
      <c r="B81" s="577" t="str">
        <f>IF('Debt Summary'!D99=0,"",'Debt Summary'!D99)</f>
        <v/>
      </c>
      <c r="D81" s="600"/>
      <c r="E81" s="581" cm="1">
        <f t="array" ref="E81">IFERROR(IF(E$11&gt;$C$58,0,IF(E31=0,0,_xlfn.XLOOKUP($B98,'Debt Summary'!$D$95:$D$104,_xlfn.XLOOKUP(E$11,'Debt Summary'!$N$12:$AB$12,'Debt Summary'!$N$95:$AB$104)))),0)</f>
        <v>0</v>
      </c>
      <c r="F81" s="240" cm="1">
        <f t="array" ref="F81">IFERROR(IF(F$11&gt;$C$58,0,IF(F31=0,0,_xlfn.XLOOKUP($B98,'Debt Summary'!$D$95:$D$104,_xlfn.XLOOKUP(F$11,'Debt Summary'!$N$12:$AB$12,'Debt Summary'!$N$95:$AB$104)))),0)</f>
        <v>0</v>
      </c>
      <c r="G81" s="240" cm="1">
        <f t="array" ref="G81">IFERROR(IF(G$11&gt;$C$58,0,IF(G31=0,0,_xlfn.XLOOKUP($B98,'Debt Summary'!$D$95:$D$104,_xlfn.XLOOKUP(G$11,'Debt Summary'!$N$12:$AB$12,'Debt Summary'!$N$95:$AB$104)))),0)</f>
        <v>0</v>
      </c>
      <c r="H81" s="240" cm="1">
        <f t="array" ref="H81">IFERROR(IF(H$11&gt;$C$58,0,IF(H31=0,0,_xlfn.XLOOKUP($B98,'Debt Summary'!$D$95:$D$104,_xlfn.XLOOKUP(H$11,'Debt Summary'!$N$12:$AB$12,'Debt Summary'!$N$95:$AB$104)))),0)</f>
        <v>0</v>
      </c>
      <c r="I81" s="240" cm="1">
        <f t="array" ref="I81">IFERROR(IF(I$11&gt;$C$58,0,IF(I31=0,0,_xlfn.XLOOKUP($B98,'Debt Summary'!$D$95:$D$104,_xlfn.XLOOKUP(I$11,'Debt Summary'!$N$12:$AB$12,'Debt Summary'!$N$95:$AB$104)))),0)</f>
        <v>0</v>
      </c>
      <c r="J81" s="240" cm="1">
        <f t="array" ref="J81">IFERROR(IF(J$11&gt;$C$58,0,IF(J31=0,0,_xlfn.XLOOKUP($B98,'Debt Summary'!$D$95:$D$104,_xlfn.XLOOKUP(J$11,'Debt Summary'!$N$12:$AB$12,'Debt Summary'!$N$95:$AB$104)))),0)</f>
        <v>0</v>
      </c>
      <c r="K81" s="240" cm="1">
        <f t="array" ref="K81">IFERROR(IF(K$11&gt;$C$58,0,IF(K31=0,0,_xlfn.XLOOKUP($B98,'Debt Summary'!$D$95:$D$104,_xlfn.XLOOKUP(K$11,'Debt Summary'!$N$12:$AB$12,'Debt Summary'!$N$95:$AB$104)))),0)</f>
        <v>0</v>
      </c>
      <c r="L81" s="240" cm="1">
        <f t="array" ref="L81">IFERROR(IF(L$11&gt;$C$58,0,IF(L31=0,0,_xlfn.XLOOKUP($B98,'Debt Summary'!$D$95:$D$104,_xlfn.XLOOKUP(L$11,'Debt Summary'!$N$12:$AB$12,'Debt Summary'!$N$95:$AB$104)))),0)</f>
        <v>0</v>
      </c>
      <c r="M81" s="240" cm="1">
        <f t="array" ref="M81">IFERROR(IF(M$11&gt;$C$58,0,IF(M31=0,0,_xlfn.XLOOKUP($B98,'Debt Summary'!$D$95:$D$104,_xlfn.XLOOKUP(M$11,'Debt Summary'!$N$12:$AB$12,'Debt Summary'!$N$95:$AB$104)))),0)</f>
        <v>0</v>
      </c>
      <c r="N81" s="240" cm="1">
        <f t="array" ref="N81">IFERROR(IF(N$11&gt;$C$58,0,IF(N31=0,0,_xlfn.XLOOKUP($B98,'Debt Summary'!$D$95:$D$104,_xlfn.XLOOKUP(N$11,'Debt Summary'!$N$12:$AB$12,'Debt Summary'!$N$95:$AB$104)))),0)</f>
        <v>0</v>
      </c>
      <c r="O81" s="240" cm="1">
        <f t="array" ref="O81">IFERROR(IF(O$11&gt;$C$58,0,IF(O31=0,0,_xlfn.XLOOKUP($B98,'Debt Summary'!$D$95:$D$104,_xlfn.XLOOKUP(O$11,'Debt Summary'!$N$12:$AB$12,'Debt Summary'!$N$95:$AB$104)))),0)</f>
        <v>0</v>
      </c>
      <c r="P81" s="240" cm="1">
        <f t="array" ref="P81">IFERROR(IF(P$11&gt;$C$58,0,IF(P31=0,0,_xlfn.XLOOKUP($B98,'Debt Summary'!$D$95:$D$104,_xlfn.XLOOKUP(P$11,'Debt Summary'!$N$12:$AB$12,'Debt Summary'!$N$95:$AB$104)))),0)</f>
        <v>0</v>
      </c>
      <c r="Q81" s="240" cm="1">
        <f t="array" ref="Q81">IFERROR(IF(Q$11&gt;$C$58,0,IF(Q31=0,0,_xlfn.XLOOKUP($B98,'Debt Summary'!$D$95:$D$104,_xlfn.XLOOKUP(Q$11,'Debt Summary'!$N$12:$AB$12,'Debt Summary'!$N$95:$AB$104)))),0)</f>
        <v>0</v>
      </c>
      <c r="R81" s="240" cm="1">
        <f t="array" ref="R81">IFERROR(IF(R$11&gt;$C$58,0,IF(R31=0,0,_xlfn.XLOOKUP($B98,'Debt Summary'!$D$95:$D$104,_xlfn.XLOOKUP(R$11,'Debt Summary'!$N$12:$AB$12,'Debt Summary'!$N$95:$AB$104)))),0)</f>
        <v>0</v>
      </c>
      <c r="S81" s="240" cm="1">
        <f t="array" ref="S81">IFERROR(IF(S$11&gt;$C$58,0,IF(S31=0,0,_xlfn.XLOOKUP($B98,'Debt Summary'!$D$95:$D$104,_xlfn.XLOOKUP(S$11,'Debt Summary'!$N$12:$AB$12,'Debt Summary'!$N$95:$AB$104)))),0)</f>
        <v>0</v>
      </c>
    </row>
    <row r="82" spans="2:19" x14ac:dyDescent="0.2">
      <c r="B82" s="577" t="str">
        <f>IF('Debt Summary'!D100=0,"",'Debt Summary'!D100)</f>
        <v/>
      </c>
      <c r="D82" s="600"/>
      <c r="E82" s="581" cm="1">
        <f t="array" ref="E82">IFERROR(IF(E$11&gt;$C$58,0,IF(E32=0,0,_xlfn.XLOOKUP($B99,'Debt Summary'!$D$95:$D$104,_xlfn.XLOOKUP(E$11,'Debt Summary'!$N$12:$AB$12,'Debt Summary'!$N$95:$AB$104)))),0)</f>
        <v>0</v>
      </c>
      <c r="F82" s="240" cm="1">
        <f t="array" ref="F82">IFERROR(IF(F$11&gt;$C$58,0,IF(F32=0,0,_xlfn.XLOOKUP($B99,'Debt Summary'!$D$95:$D$104,_xlfn.XLOOKUP(F$11,'Debt Summary'!$N$12:$AB$12,'Debt Summary'!$N$95:$AB$104)))),0)</f>
        <v>0</v>
      </c>
      <c r="G82" s="240" cm="1">
        <f t="array" ref="G82">IFERROR(IF(G$11&gt;$C$58,0,IF(G32=0,0,_xlfn.XLOOKUP($B99,'Debt Summary'!$D$95:$D$104,_xlfn.XLOOKUP(G$11,'Debt Summary'!$N$12:$AB$12,'Debt Summary'!$N$95:$AB$104)))),0)</f>
        <v>0</v>
      </c>
      <c r="H82" s="240" cm="1">
        <f t="array" ref="H82">IFERROR(IF(H$11&gt;$C$58,0,IF(H32=0,0,_xlfn.XLOOKUP($B99,'Debt Summary'!$D$95:$D$104,_xlfn.XLOOKUP(H$11,'Debt Summary'!$N$12:$AB$12,'Debt Summary'!$N$95:$AB$104)))),0)</f>
        <v>0</v>
      </c>
      <c r="I82" s="240" cm="1">
        <f t="array" ref="I82">IFERROR(IF(I$11&gt;$C$58,0,IF(I32=0,0,_xlfn.XLOOKUP($B99,'Debt Summary'!$D$95:$D$104,_xlfn.XLOOKUP(I$11,'Debt Summary'!$N$12:$AB$12,'Debt Summary'!$N$95:$AB$104)))),0)</f>
        <v>0</v>
      </c>
      <c r="J82" s="240" cm="1">
        <f t="array" ref="J82">IFERROR(IF(J$11&gt;$C$58,0,IF(J32=0,0,_xlfn.XLOOKUP($B99,'Debt Summary'!$D$95:$D$104,_xlfn.XLOOKUP(J$11,'Debt Summary'!$N$12:$AB$12,'Debt Summary'!$N$95:$AB$104)))),0)</f>
        <v>0</v>
      </c>
      <c r="K82" s="240" cm="1">
        <f t="array" ref="K82">IFERROR(IF(K$11&gt;$C$58,0,IF(K32=0,0,_xlfn.XLOOKUP($B99,'Debt Summary'!$D$95:$D$104,_xlfn.XLOOKUP(K$11,'Debt Summary'!$N$12:$AB$12,'Debt Summary'!$N$95:$AB$104)))),0)</f>
        <v>0</v>
      </c>
      <c r="L82" s="240" cm="1">
        <f t="array" ref="L82">IFERROR(IF(L$11&gt;$C$58,0,IF(L32=0,0,_xlfn.XLOOKUP($B99,'Debt Summary'!$D$95:$D$104,_xlfn.XLOOKUP(L$11,'Debt Summary'!$N$12:$AB$12,'Debt Summary'!$N$95:$AB$104)))),0)</f>
        <v>0</v>
      </c>
      <c r="M82" s="240" cm="1">
        <f t="array" ref="M82">IFERROR(IF(M$11&gt;$C$58,0,IF(M32=0,0,_xlfn.XLOOKUP($B99,'Debt Summary'!$D$95:$D$104,_xlfn.XLOOKUP(M$11,'Debt Summary'!$N$12:$AB$12,'Debt Summary'!$N$95:$AB$104)))),0)</f>
        <v>0</v>
      </c>
      <c r="N82" s="240" cm="1">
        <f t="array" ref="N82">IFERROR(IF(N$11&gt;$C$58,0,IF(N32=0,0,_xlfn.XLOOKUP($B99,'Debt Summary'!$D$95:$D$104,_xlfn.XLOOKUP(N$11,'Debt Summary'!$N$12:$AB$12,'Debt Summary'!$N$95:$AB$104)))),0)</f>
        <v>0</v>
      </c>
      <c r="O82" s="240" cm="1">
        <f t="array" ref="O82">IFERROR(IF(O$11&gt;$C$58,0,IF(O32=0,0,_xlfn.XLOOKUP($B99,'Debt Summary'!$D$95:$D$104,_xlfn.XLOOKUP(O$11,'Debt Summary'!$N$12:$AB$12,'Debt Summary'!$N$95:$AB$104)))),0)</f>
        <v>0</v>
      </c>
      <c r="P82" s="240" cm="1">
        <f t="array" ref="P82">IFERROR(IF(P$11&gt;$C$58,0,IF(P32=0,0,_xlfn.XLOOKUP($B99,'Debt Summary'!$D$95:$D$104,_xlfn.XLOOKUP(P$11,'Debt Summary'!$N$12:$AB$12,'Debt Summary'!$N$95:$AB$104)))),0)</f>
        <v>0</v>
      </c>
      <c r="Q82" s="240" cm="1">
        <f t="array" ref="Q82">IFERROR(IF(Q$11&gt;$C$58,0,IF(Q32=0,0,_xlfn.XLOOKUP($B99,'Debt Summary'!$D$95:$D$104,_xlfn.XLOOKUP(Q$11,'Debt Summary'!$N$12:$AB$12,'Debt Summary'!$N$95:$AB$104)))),0)</f>
        <v>0</v>
      </c>
      <c r="R82" s="240" cm="1">
        <f t="array" ref="R82">IFERROR(IF(R$11&gt;$C$58,0,IF(R32=0,0,_xlfn.XLOOKUP($B99,'Debt Summary'!$D$95:$D$104,_xlfn.XLOOKUP(R$11,'Debt Summary'!$N$12:$AB$12,'Debt Summary'!$N$95:$AB$104)))),0)</f>
        <v>0</v>
      </c>
      <c r="S82" s="240" cm="1">
        <f t="array" ref="S82">IFERROR(IF(S$11&gt;$C$58,0,IF(S32=0,0,_xlfn.XLOOKUP($B99,'Debt Summary'!$D$95:$D$104,_xlfn.XLOOKUP(S$11,'Debt Summary'!$N$12:$AB$12,'Debt Summary'!$N$95:$AB$104)))),0)</f>
        <v>0</v>
      </c>
    </row>
    <row r="83" spans="2:19" x14ac:dyDescent="0.2">
      <c r="B83" s="577" t="str">
        <f>IF('Debt Summary'!D101=0,"",'Debt Summary'!D101)</f>
        <v/>
      </c>
      <c r="D83" s="600"/>
      <c r="E83" s="581" cm="1">
        <f t="array" ref="E83">IFERROR(IF(E$11&gt;$C$58,0,IF(E33=0,0,_xlfn.XLOOKUP($B100,'Debt Summary'!$D$95:$D$104,_xlfn.XLOOKUP(E$11,'Debt Summary'!$N$12:$AB$12,'Debt Summary'!$N$95:$AB$104)))),0)</f>
        <v>0</v>
      </c>
      <c r="F83" s="240" cm="1">
        <f t="array" ref="F83">IFERROR(IF(F$11&gt;$C$58,0,IF(F33=0,0,_xlfn.XLOOKUP($B100,'Debt Summary'!$D$95:$D$104,_xlfn.XLOOKUP(F$11,'Debt Summary'!$N$12:$AB$12,'Debt Summary'!$N$95:$AB$104)))),0)</f>
        <v>0</v>
      </c>
      <c r="G83" s="240" cm="1">
        <f t="array" ref="G83">IFERROR(IF(G$11&gt;$C$58,0,IF(G33=0,0,_xlfn.XLOOKUP($B100,'Debt Summary'!$D$95:$D$104,_xlfn.XLOOKUP(G$11,'Debt Summary'!$N$12:$AB$12,'Debt Summary'!$N$95:$AB$104)))),0)</f>
        <v>0</v>
      </c>
      <c r="H83" s="240" cm="1">
        <f t="array" ref="H83">IFERROR(IF(H$11&gt;$C$58,0,IF(H33=0,0,_xlfn.XLOOKUP($B100,'Debt Summary'!$D$95:$D$104,_xlfn.XLOOKUP(H$11,'Debt Summary'!$N$12:$AB$12,'Debt Summary'!$N$95:$AB$104)))),0)</f>
        <v>0</v>
      </c>
      <c r="I83" s="240" cm="1">
        <f t="array" ref="I83">IFERROR(IF(I$11&gt;$C$58,0,IF(I33=0,0,_xlfn.XLOOKUP($B100,'Debt Summary'!$D$95:$D$104,_xlfn.XLOOKUP(I$11,'Debt Summary'!$N$12:$AB$12,'Debt Summary'!$N$95:$AB$104)))),0)</f>
        <v>0</v>
      </c>
      <c r="J83" s="240" cm="1">
        <f t="array" ref="J83">IFERROR(IF(J$11&gt;$C$58,0,IF(J33=0,0,_xlfn.XLOOKUP($B100,'Debt Summary'!$D$95:$D$104,_xlfn.XLOOKUP(J$11,'Debt Summary'!$N$12:$AB$12,'Debt Summary'!$N$95:$AB$104)))),0)</f>
        <v>0</v>
      </c>
      <c r="K83" s="240" cm="1">
        <f t="array" ref="K83">IFERROR(IF(K$11&gt;$C$58,0,IF(K33=0,0,_xlfn.XLOOKUP($B100,'Debt Summary'!$D$95:$D$104,_xlfn.XLOOKUP(K$11,'Debt Summary'!$N$12:$AB$12,'Debt Summary'!$N$95:$AB$104)))),0)</f>
        <v>0</v>
      </c>
      <c r="L83" s="240" cm="1">
        <f t="array" ref="L83">IFERROR(IF(L$11&gt;$C$58,0,IF(L33=0,0,_xlfn.XLOOKUP($B100,'Debt Summary'!$D$95:$D$104,_xlfn.XLOOKUP(L$11,'Debt Summary'!$N$12:$AB$12,'Debt Summary'!$N$95:$AB$104)))),0)</f>
        <v>0</v>
      </c>
      <c r="M83" s="240" cm="1">
        <f t="array" ref="M83">IFERROR(IF(M$11&gt;$C$58,0,IF(M33=0,0,_xlfn.XLOOKUP($B100,'Debt Summary'!$D$95:$D$104,_xlfn.XLOOKUP(M$11,'Debt Summary'!$N$12:$AB$12,'Debt Summary'!$N$95:$AB$104)))),0)</f>
        <v>0</v>
      </c>
      <c r="N83" s="240" cm="1">
        <f t="array" ref="N83">IFERROR(IF(N$11&gt;$C$58,0,IF(N33=0,0,_xlfn.XLOOKUP($B100,'Debt Summary'!$D$95:$D$104,_xlfn.XLOOKUP(N$11,'Debt Summary'!$N$12:$AB$12,'Debt Summary'!$N$95:$AB$104)))),0)</f>
        <v>0</v>
      </c>
      <c r="O83" s="240" cm="1">
        <f t="array" ref="O83">IFERROR(IF(O$11&gt;$C$58,0,IF(O33=0,0,_xlfn.XLOOKUP($B100,'Debt Summary'!$D$95:$D$104,_xlfn.XLOOKUP(O$11,'Debt Summary'!$N$12:$AB$12,'Debt Summary'!$N$95:$AB$104)))),0)</f>
        <v>0</v>
      </c>
      <c r="P83" s="240" cm="1">
        <f t="array" ref="P83">IFERROR(IF(P$11&gt;$C$58,0,IF(P33=0,0,_xlfn.XLOOKUP($B100,'Debt Summary'!$D$95:$D$104,_xlfn.XLOOKUP(P$11,'Debt Summary'!$N$12:$AB$12,'Debt Summary'!$N$95:$AB$104)))),0)</f>
        <v>0</v>
      </c>
      <c r="Q83" s="240" cm="1">
        <f t="array" ref="Q83">IFERROR(IF(Q$11&gt;$C$58,0,IF(Q33=0,0,_xlfn.XLOOKUP($B100,'Debt Summary'!$D$95:$D$104,_xlfn.XLOOKUP(Q$11,'Debt Summary'!$N$12:$AB$12,'Debt Summary'!$N$95:$AB$104)))),0)</f>
        <v>0</v>
      </c>
      <c r="R83" s="240" cm="1">
        <f t="array" ref="R83">IFERROR(IF(R$11&gt;$C$58,0,IF(R33=0,0,_xlfn.XLOOKUP($B100,'Debt Summary'!$D$95:$D$104,_xlfn.XLOOKUP(R$11,'Debt Summary'!$N$12:$AB$12,'Debt Summary'!$N$95:$AB$104)))),0)</f>
        <v>0</v>
      </c>
      <c r="S83" s="240" cm="1">
        <f t="array" ref="S83">IFERROR(IF(S$11&gt;$C$58,0,IF(S33=0,0,_xlfn.XLOOKUP($B100,'Debt Summary'!$D$95:$D$104,_xlfn.XLOOKUP(S$11,'Debt Summary'!$N$12:$AB$12,'Debt Summary'!$N$95:$AB$104)))),0)</f>
        <v>0</v>
      </c>
    </row>
    <row r="84" spans="2:19" x14ac:dyDescent="0.2">
      <c r="B84" s="577" t="str">
        <f>IF('Debt Summary'!D102=0,"",'Debt Summary'!D102)</f>
        <v/>
      </c>
      <c r="D84" s="600"/>
      <c r="E84" s="581" cm="1">
        <f t="array" ref="E84">IFERROR(IF(E$11&gt;$C$58,0,IF(E34=0,0,_xlfn.XLOOKUP($B101,'Debt Summary'!$D$95:$D$104,_xlfn.XLOOKUP(E$11,'Debt Summary'!$N$12:$AB$12,'Debt Summary'!$N$95:$AB$104)))),0)</f>
        <v>0</v>
      </c>
      <c r="F84" s="240" cm="1">
        <f t="array" ref="F84">IFERROR(IF(F$11&gt;$C$58,0,IF(F34=0,0,_xlfn.XLOOKUP($B101,'Debt Summary'!$D$95:$D$104,_xlfn.XLOOKUP(F$11,'Debt Summary'!$N$12:$AB$12,'Debt Summary'!$N$95:$AB$104)))),0)</f>
        <v>0</v>
      </c>
      <c r="G84" s="240" cm="1">
        <f t="array" ref="G84">IFERROR(IF(G$11&gt;$C$58,0,IF(G34=0,0,_xlfn.XLOOKUP($B101,'Debt Summary'!$D$95:$D$104,_xlfn.XLOOKUP(G$11,'Debt Summary'!$N$12:$AB$12,'Debt Summary'!$N$95:$AB$104)))),0)</f>
        <v>0</v>
      </c>
      <c r="H84" s="240" cm="1">
        <f t="array" ref="H84">IFERROR(IF(H$11&gt;$C$58,0,IF(H34=0,0,_xlfn.XLOOKUP($B101,'Debt Summary'!$D$95:$D$104,_xlfn.XLOOKUP(H$11,'Debt Summary'!$N$12:$AB$12,'Debt Summary'!$N$95:$AB$104)))),0)</f>
        <v>0</v>
      </c>
      <c r="I84" s="240" cm="1">
        <f t="array" ref="I84">IFERROR(IF(I$11&gt;$C$58,0,IF(I34=0,0,_xlfn.XLOOKUP($B101,'Debt Summary'!$D$95:$D$104,_xlfn.XLOOKUP(I$11,'Debt Summary'!$N$12:$AB$12,'Debt Summary'!$N$95:$AB$104)))),0)</f>
        <v>0</v>
      </c>
      <c r="J84" s="240" cm="1">
        <f t="array" ref="J84">IFERROR(IF(J$11&gt;$C$58,0,IF(J34=0,0,_xlfn.XLOOKUP($B101,'Debt Summary'!$D$95:$D$104,_xlfn.XLOOKUP(J$11,'Debt Summary'!$N$12:$AB$12,'Debt Summary'!$N$95:$AB$104)))),0)</f>
        <v>0</v>
      </c>
      <c r="K84" s="240" cm="1">
        <f t="array" ref="K84">IFERROR(IF(K$11&gt;$C$58,0,IF(K34=0,0,_xlfn.XLOOKUP($B101,'Debt Summary'!$D$95:$D$104,_xlfn.XLOOKUP(K$11,'Debt Summary'!$N$12:$AB$12,'Debt Summary'!$N$95:$AB$104)))),0)</f>
        <v>0</v>
      </c>
      <c r="L84" s="240" cm="1">
        <f t="array" ref="L84">IFERROR(IF(L$11&gt;$C$58,0,IF(L34=0,0,_xlfn.XLOOKUP($B101,'Debt Summary'!$D$95:$D$104,_xlfn.XLOOKUP(L$11,'Debt Summary'!$N$12:$AB$12,'Debt Summary'!$N$95:$AB$104)))),0)</f>
        <v>0</v>
      </c>
      <c r="M84" s="240" cm="1">
        <f t="array" ref="M84">IFERROR(IF(M$11&gt;$C$58,0,IF(M34=0,0,_xlfn.XLOOKUP($B101,'Debt Summary'!$D$95:$D$104,_xlfn.XLOOKUP(M$11,'Debt Summary'!$N$12:$AB$12,'Debt Summary'!$N$95:$AB$104)))),0)</f>
        <v>0</v>
      </c>
      <c r="N84" s="240" cm="1">
        <f t="array" ref="N84">IFERROR(IF(N$11&gt;$C$58,0,IF(N34=0,0,_xlfn.XLOOKUP($B101,'Debt Summary'!$D$95:$D$104,_xlfn.XLOOKUP(N$11,'Debt Summary'!$N$12:$AB$12,'Debt Summary'!$N$95:$AB$104)))),0)</f>
        <v>0</v>
      </c>
      <c r="O84" s="240" cm="1">
        <f t="array" ref="O84">IFERROR(IF(O$11&gt;$C$58,0,IF(O34=0,0,_xlfn.XLOOKUP($B101,'Debt Summary'!$D$95:$D$104,_xlfn.XLOOKUP(O$11,'Debt Summary'!$N$12:$AB$12,'Debt Summary'!$N$95:$AB$104)))),0)</f>
        <v>0</v>
      </c>
      <c r="P84" s="240" cm="1">
        <f t="array" ref="P84">IFERROR(IF(P$11&gt;$C$58,0,IF(P34=0,0,_xlfn.XLOOKUP($B101,'Debt Summary'!$D$95:$D$104,_xlfn.XLOOKUP(P$11,'Debt Summary'!$N$12:$AB$12,'Debt Summary'!$N$95:$AB$104)))),0)</f>
        <v>0</v>
      </c>
      <c r="Q84" s="240" cm="1">
        <f t="array" ref="Q84">IFERROR(IF(Q$11&gt;$C$58,0,IF(Q34=0,0,_xlfn.XLOOKUP($B101,'Debt Summary'!$D$95:$D$104,_xlfn.XLOOKUP(Q$11,'Debt Summary'!$N$12:$AB$12,'Debt Summary'!$N$95:$AB$104)))),0)</f>
        <v>0</v>
      </c>
      <c r="R84" s="240" cm="1">
        <f t="array" ref="R84">IFERROR(IF(R$11&gt;$C$58,0,IF(R34=0,0,_xlfn.XLOOKUP($B101,'Debt Summary'!$D$95:$D$104,_xlfn.XLOOKUP(R$11,'Debt Summary'!$N$12:$AB$12,'Debt Summary'!$N$95:$AB$104)))),0)</f>
        <v>0</v>
      </c>
      <c r="S84" s="240" cm="1">
        <f t="array" ref="S84">IFERROR(IF(S$11&gt;$C$58,0,IF(S34=0,0,_xlfn.XLOOKUP($B101,'Debt Summary'!$D$95:$D$104,_xlfn.XLOOKUP(S$11,'Debt Summary'!$N$12:$AB$12,'Debt Summary'!$N$95:$AB$104)))),0)</f>
        <v>0</v>
      </c>
    </row>
    <row r="85" spans="2:19" x14ac:dyDescent="0.2">
      <c r="B85" s="577" t="str">
        <f>IF('Debt Summary'!D103=0,"",'Debt Summary'!D103)</f>
        <v/>
      </c>
      <c r="D85" s="600"/>
      <c r="E85" s="581" cm="1">
        <f t="array" ref="E85">IFERROR(IF(E$11&gt;$C$58,0,IF(E35=0,0,_xlfn.XLOOKUP($B102,'Debt Summary'!$D$95:$D$104,_xlfn.XLOOKUP(E$11,'Debt Summary'!$N$12:$AB$12,'Debt Summary'!$N$95:$AB$104)))),0)</f>
        <v>0</v>
      </c>
      <c r="F85" s="240" cm="1">
        <f t="array" ref="F85">IFERROR(IF(F$11&gt;$C$58,0,IF(F35=0,0,_xlfn.XLOOKUP($B102,'Debt Summary'!$D$95:$D$104,_xlfn.XLOOKUP(F$11,'Debt Summary'!$N$12:$AB$12,'Debt Summary'!$N$95:$AB$104)))),0)</f>
        <v>0</v>
      </c>
      <c r="G85" s="240" cm="1">
        <f t="array" ref="G85">IFERROR(IF(G$11&gt;$C$58,0,IF(G35=0,0,_xlfn.XLOOKUP($B102,'Debt Summary'!$D$95:$D$104,_xlfn.XLOOKUP(G$11,'Debt Summary'!$N$12:$AB$12,'Debt Summary'!$N$95:$AB$104)))),0)</f>
        <v>0</v>
      </c>
      <c r="H85" s="240" cm="1">
        <f t="array" ref="H85">IFERROR(IF(H$11&gt;$C$58,0,IF(H35=0,0,_xlfn.XLOOKUP($B102,'Debt Summary'!$D$95:$D$104,_xlfn.XLOOKUP(H$11,'Debt Summary'!$N$12:$AB$12,'Debt Summary'!$N$95:$AB$104)))),0)</f>
        <v>0</v>
      </c>
      <c r="I85" s="240" cm="1">
        <f t="array" ref="I85">IFERROR(IF(I$11&gt;$C$58,0,IF(I35=0,0,_xlfn.XLOOKUP($B102,'Debt Summary'!$D$95:$D$104,_xlfn.XLOOKUP(I$11,'Debt Summary'!$N$12:$AB$12,'Debt Summary'!$N$95:$AB$104)))),0)</f>
        <v>0</v>
      </c>
      <c r="J85" s="240" cm="1">
        <f t="array" ref="J85">IFERROR(IF(J$11&gt;$C$58,0,IF(J35=0,0,_xlfn.XLOOKUP($B102,'Debt Summary'!$D$95:$D$104,_xlfn.XLOOKUP(J$11,'Debt Summary'!$N$12:$AB$12,'Debt Summary'!$N$95:$AB$104)))),0)</f>
        <v>0</v>
      </c>
      <c r="K85" s="240" cm="1">
        <f t="array" ref="K85">IFERROR(IF(K$11&gt;$C$58,0,IF(K35=0,0,_xlfn.XLOOKUP($B102,'Debt Summary'!$D$95:$D$104,_xlfn.XLOOKUP(K$11,'Debt Summary'!$N$12:$AB$12,'Debt Summary'!$N$95:$AB$104)))),0)</f>
        <v>0</v>
      </c>
      <c r="L85" s="240" cm="1">
        <f t="array" ref="L85">IFERROR(IF(L$11&gt;$C$58,0,IF(L35=0,0,_xlfn.XLOOKUP($B102,'Debt Summary'!$D$95:$D$104,_xlfn.XLOOKUP(L$11,'Debt Summary'!$N$12:$AB$12,'Debt Summary'!$N$95:$AB$104)))),0)</f>
        <v>0</v>
      </c>
      <c r="M85" s="240" cm="1">
        <f t="array" ref="M85">IFERROR(IF(M$11&gt;$C$58,0,IF(M35=0,0,_xlfn.XLOOKUP($B102,'Debt Summary'!$D$95:$D$104,_xlfn.XLOOKUP(M$11,'Debt Summary'!$N$12:$AB$12,'Debt Summary'!$N$95:$AB$104)))),0)</f>
        <v>0</v>
      </c>
      <c r="N85" s="240" cm="1">
        <f t="array" ref="N85">IFERROR(IF(N$11&gt;$C$58,0,IF(N35=0,0,_xlfn.XLOOKUP($B102,'Debt Summary'!$D$95:$D$104,_xlfn.XLOOKUP(N$11,'Debt Summary'!$N$12:$AB$12,'Debt Summary'!$N$95:$AB$104)))),0)</f>
        <v>0</v>
      </c>
      <c r="O85" s="240" cm="1">
        <f t="array" ref="O85">IFERROR(IF(O$11&gt;$C$58,0,IF(O35=0,0,_xlfn.XLOOKUP($B102,'Debt Summary'!$D$95:$D$104,_xlfn.XLOOKUP(O$11,'Debt Summary'!$N$12:$AB$12,'Debt Summary'!$N$95:$AB$104)))),0)</f>
        <v>0</v>
      </c>
      <c r="P85" s="240" cm="1">
        <f t="array" ref="P85">IFERROR(IF(P$11&gt;$C$58,0,IF(P35=0,0,_xlfn.XLOOKUP($B102,'Debt Summary'!$D$95:$D$104,_xlfn.XLOOKUP(P$11,'Debt Summary'!$N$12:$AB$12,'Debt Summary'!$N$95:$AB$104)))),0)</f>
        <v>0</v>
      </c>
      <c r="Q85" s="240" cm="1">
        <f t="array" ref="Q85">IFERROR(IF(Q$11&gt;$C$58,0,IF(Q35=0,0,_xlfn.XLOOKUP($B102,'Debt Summary'!$D$95:$D$104,_xlfn.XLOOKUP(Q$11,'Debt Summary'!$N$12:$AB$12,'Debt Summary'!$N$95:$AB$104)))),0)</f>
        <v>0</v>
      </c>
      <c r="R85" s="240" cm="1">
        <f t="array" ref="R85">IFERROR(IF(R$11&gt;$C$58,0,IF(R35=0,0,_xlfn.XLOOKUP($B102,'Debt Summary'!$D$95:$D$104,_xlfn.XLOOKUP(R$11,'Debt Summary'!$N$12:$AB$12,'Debt Summary'!$N$95:$AB$104)))),0)</f>
        <v>0</v>
      </c>
      <c r="S85" s="240" cm="1">
        <f t="array" ref="S85">IFERROR(IF(S$11&gt;$C$58,0,IF(S35=0,0,_xlfn.XLOOKUP($B102,'Debt Summary'!$D$95:$D$104,_xlfn.XLOOKUP(S$11,'Debt Summary'!$N$12:$AB$12,'Debt Summary'!$N$95:$AB$104)))),0)</f>
        <v>0</v>
      </c>
    </row>
    <row r="86" spans="2:19" ht="13.5" thickBot="1" x14ac:dyDescent="0.25">
      <c r="B86" s="577" t="str">
        <f>IF('Debt Summary'!D104=0,"",'Debt Summary'!D104)</f>
        <v/>
      </c>
      <c r="D86" s="601"/>
      <c r="E86" s="581" cm="1">
        <f t="array" ref="E86">IFERROR(IF(E$11&gt;$C$58,0,IF(E36=0,0,_xlfn.XLOOKUP($B103,'Debt Summary'!$D$95:$D$104,_xlfn.XLOOKUP(E$11,'Debt Summary'!$N$12:$AB$12,'Debt Summary'!$N$95:$AB$104)))),0)</f>
        <v>0</v>
      </c>
      <c r="F86" s="240" cm="1">
        <f t="array" ref="F86">IFERROR(IF(F$11&gt;$C$58,0,IF(F36=0,0,_xlfn.XLOOKUP($B103,'Debt Summary'!$D$95:$D$104,_xlfn.XLOOKUP(F$11,'Debt Summary'!$N$12:$AB$12,'Debt Summary'!$N$95:$AB$104)))),0)</f>
        <v>0</v>
      </c>
      <c r="G86" s="240" cm="1">
        <f t="array" ref="G86">IFERROR(IF(G$11&gt;$C$58,0,IF(G36=0,0,_xlfn.XLOOKUP($B103,'Debt Summary'!$D$95:$D$104,_xlfn.XLOOKUP(G$11,'Debt Summary'!$N$12:$AB$12,'Debt Summary'!$N$95:$AB$104)))),0)</f>
        <v>0</v>
      </c>
      <c r="H86" s="240" cm="1">
        <f t="array" ref="H86">IFERROR(IF(H$11&gt;$C$58,0,IF(H36=0,0,_xlfn.XLOOKUP($B103,'Debt Summary'!$D$95:$D$104,_xlfn.XLOOKUP(H$11,'Debt Summary'!$N$12:$AB$12,'Debt Summary'!$N$95:$AB$104)))),0)</f>
        <v>0</v>
      </c>
      <c r="I86" s="240" cm="1">
        <f t="array" ref="I86">IFERROR(IF(I$11&gt;$C$58,0,IF(I36=0,0,_xlfn.XLOOKUP($B103,'Debt Summary'!$D$95:$D$104,_xlfn.XLOOKUP(I$11,'Debt Summary'!$N$12:$AB$12,'Debt Summary'!$N$95:$AB$104)))),0)</f>
        <v>0</v>
      </c>
      <c r="J86" s="240" cm="1">
        <f t="array" ref="J86">IFERROR(IF(J$11&gt;$C$58,0,IF(J36=0,0,_xlfn.XLOOKUP($B103,'Debt Summary'!$D$95:$D$104,_xlfn.XLOOKUP(J$11,'Debt Summary'!$N$12:$AB$12,'Debt Summary'!$N$95:$AB$104)))),0)</f>
        <v>0</v>
      </c>
      <c r="K86" s="240" cm="1">
        <f t="array" ref="K86">IFERROR(IF(K$11&gt;$C$58,0,IF(K36=0,0,_xlfn.XLOOKUP($B103,'Debt Summary'!$D$95:$D$104,_xlfn.XLOOKUP(K$11,'Debt Summary'!$N$12:$AB$12,'Debt Summary'!$N$95:$AB$104)))),0)</f>
        <v>0</v>
      </c>
      <c r="L86" s="240" cm="1">
        <f t="array" ref="L86">IFERROR(IF(L$11&gt;$C$58,0,IF(L36=0,0,_xlfn.XLOOKUP($B103,'Debt Summary'!$D$95:$D$104,_xlfn.XLOOKUP(L$11,'Debt Summary'!$N$12:$AB$12,'Debt Summary'!$N$95:$AB$104)))),0)</f>
        <v>0</v>
      </c>
      <c r="M86" s="240" cm="1">
        <f t="array" ref="M86">IFERROR(IF(M$11&gt;$C$58,0,IF(M36=0,0,_xlfn.XLOOKUP($B103,'Debt Summary'!$D$95:$D$104,_xlfn.XLOOKUP(M$11,'Debt Summary'!$N$12:$AB$12,'Debt Summary'!$N$95:$AB$104)))),0)</f>
        <v>0</v>
      </c>
      <c r="N86" s="240" cm="1">
        <f t="array" ref="N86">IFERROR(IF(N$11&gt;$C$58,0,IF(N36=0,0,_xlfn.XLOOKUP($B103,'Debt Summary'!$D$95:$D$104,_xlfn.XLOOKUP(N$11,'Debt Summary'!$N$12:$AB$12,'Debt Summary'!$N$95:$AB$104)))),0)</f>
        <v>0</v>
      </c>
      <c r="O86" s="240" cm="1">
        <f t="array" ref="O86">IFERROR(IF(O$11&gt;$C$58,0,IF(O36=0,0,_xlfn.XLOOKUP($B103,'Debt Summary'!$D$95:$D$104,_xlfn.XLOOKUP(O$11,'Debt Summary'!$N$12:$AB$12,'Debt Summary'!$N$95:$AB$104)))),0)</f>
        <v>0</v>
      </c>
      <c r="P86" s="240" cm="1">
        <f t="array" ref="P86">IFERROR(IF(P$11&gt;$C$58,0,IF(P36=0,0,_xlfn.XLOOKUP($B103,'Debt Summary'!$D$95:$D$104,_xlfn.XLOOKUP(P$11,'Debt Summary'!$N$12:$AB$12,'Debt Summary'!$N$95:$AB$104)))),0)</f>
        <v>0</v>
      </c>
      <c r="Q86" s="240" cm="1">
        <f t="array" ref="Q86">IFERROR(IF(Q$11&gt;$C$58,0,IF(Q36=0,0,_xlfn.XLOOKUP($B103,'Debt Summary'!$D$95:$D$104,_xlfn.XLOOKUP(Q$11,'Debt Summary'!$N$12:$AB$12,'Debt Summary'!$N$95:$AB$104)))),0)</f>
        <v>0</v>
      </c>
      <c r="R86" s="240" cm="1">
        <f t="array" ref="R86">IFERROR(IF(R$11&gt;$C$58,0,IF(R36=0,0,_xlfn.XLOOKUP($B103,'Debt Summary'!$D$95:$D$104,_xlfn.XLOOKUP(R$11,'Debt Summary'!$N$12:$AB$12,'Debt Summary'!$N$95:$AB$104)))),0)</f>
        <v>0</v>
      </c>
      <c r="S86" s="240" cm="1">
        <f t="array" ref="S86">IFERROR(IF(S$11&gt;$C$58,0,IF(S36=0,0,_xlfn.XLOOKUP($B103,'Debt Summary'!$D$95:$D$104,_xlfn.XLOOKUP(S$11,'Debt Summary'!$N$12:$AB$12,'Debt Summary'!$N$95:$AB$104)))),0)</f>
        <v>0</v>
      </c>
    </row>
    <row r="87" spans="2:19" x14ac:dyDescent="0.2">
      <c r="B87" s="592" t="s">
        <v>338</v>
      </c>
      <c r="C87" s="593"/>
      <c r="D87" s="607"/>
      <c r="E87" s="595">
        <f>SUM(E77:E86)</f>
        <v>0</v>
      </c>
      <c r="F87" s="595">
        <f t="shared" ref="F87:S87" si="19">SUM(F77:F86)</f>
        <v>0</v>
      </c>
      <c r="G87" s="595">
        <f t="shared" si="19"/>
        <v>0</v>
      </c>
      <c r="H87" s="595">
        <f t="shared" si="19"/>
        <v>0</v>
      </c>
      <c r="I87" s="595">
        <f t="shared" si="19"/>
        <v>0</v>
      </c>
      <c r="J87" s="595">
        <f t="shared" si="19"/>
        <v>0</v>
      </c>
      <c r="K87" s="595">
        <f t="shared" si="19"/>
        <v>0</v>
      </c>
      <c r="L87" s="595">
        <f t="shared" si="19"/>
        <v>0</v>
      </c>
      <c r="M87" s="595">
        <f t="shared" si="19"/>
        <v>0</v>
      </c>
      <c r="N87" s="595">
        <f t="shared" si="19"/>
        <v>0</v>
      </c>
      <c r="O87" s="595">
        <f t="shared" si="19"/>
        <v>0</v>
      </c>
      <c r="P87" s="595">
        <f t="shared" si="19"/>
        <v>0</v>
      </c>
      <c r="Q87" s="595">
        <f t="shared" si="19"/>
        <v>0</v>
      </c>
      <c r="R87" s="595">
        <f t="shared" si="19"/>
        <v>0</v>
      </c>
      <c r="S87" s="595">
        <f t="shared" si="19"/>
        <v>0</v>
      </c>
    </row>
    <row r="88" spans="2:19" ht="13.5" thickBot="1" x14ac:dyDescent="0.25">
      <c r="B88" s="605" t="s">
        <v>398</v>
      </c>
      <c r="C88" s="604"/>
      <c r="D88" s="608"/>
      <c r="E88" s="606">
        <f>'Debt Summary'!N106</f>
        <v>0</v>
      </c>
      <c r="F88" s="606">
        <f>'Debt Summary'!O106</f>
        <v>0</v>
      </c>
      <c r="G88" s="606">
        <f>'Debt Summary'!P106</f>
        <v>0</v>
      </c>
      <c r="H88" s="606">
        <f>'Debt Summary'!Q106</f>
        <v>0</v>
      </c>
      <c r="I88" s="606">
        <f>'Debt Summary'!R106</f>
        <v>0</v>
      </c>
      <c r="J88" s="606">
        <f>'Debt Summary'!S106</f>
        <v>0</v>
      </c>
      <c r="K88" s="606">
        <f>'Debt Summary'!T106</f>
        <v>0</v>
      </c>
      <c r="L88" s="606">
        <f>'Debt Summary'!U106</f>
        <v>0</v>
      </c>
      <c r="M88" s="606">
        <f>'Debt Summary'!V106</f>
        <v>0</v>
      </c>
      <c r="N88" s="606">
        <f>'Debt Summary'!W106</f>
        <v>0</v>
      </c>
      <c r="O88" s="606">
        <f>'Debt Summary'!X106</f>
        <v>0</v>
      </c>
      <c r="P88" s="606">
        <f>'Debt Summary'!Y106</f>
        <v>0</v>
      </c>
      <c r="Q88" s="606">
        <f>'Debt Summary'!Z106</f>
        <v>0</v>
      </c>
      <c r="R88" s="606">
        <f>'Debt Summary'!AA106</f>
        <v>0</v>
      </c>
      <c r="S88" s="606">
        <f>'Debt Summary'!AB106</f>
        <v>0</v>
      </c>
    </row>
    <row r="89" spans="2:19" x14ac:dyDescent="0.2">
      <c r="B89" s="609" t="s">
        <v>399</v>
      </c>
      <c r="C89" s="610"/>
      <c r="D89" s="611"/>
      <c r="E89" s="612">
        <f>SUM(E87:E88)</f>
        <v>0</v>
      </c>
      <c r="F89" s="612">
        <f t="shared" ref="F89:S89" si="20">SUM(F87:F88)</f>
        <v>0</v>
      </c>
      <c r="G89" s="612">
        <f t="shared" si="20"/>
        <v>0</v>
      </c>
      <c r="H89" s="612">
        <f t="shared" si="20"/>
        <v>0</v>
      </c>
      <c r="I89" s="612">
        <f t="shared" si="20"/>
        <v>0</v>
      </c>
      <c r="J89" s="612">
        <f t="shared" si="20"/>
        <v>0</v>
      </c>
      <c r="K89" s="612">
        <f t="shared" si="20"/>
        <v>0</v>
      </c>
      <c r="L89" s="612">
        <f t="shared" si="20"/>
        <v>0</v>
      </c>
      <c r="M89" s="612">
        <f t="shared" si="20"/>
        <v>0</v>
      </c>
      <c r="N89" s="612">
        <f t="shared" si="20"/>
        <v>0</v>
      </c>
      <c r="O89" s="612">
        <f t="shared" si="20"/>
        <v>0</v>
      </c>
      <c r="P89" s="612">
        <f t="shared" si="20"/>
        <v>0</v>
      </c>
      <c r="Q89" s="612">
        <f t="shared" si="20"/>
        <v>0</v>
      </c>
      <c r="R89" s="612">
        <f t="shared" si="20"/>
        <v>0</v>
      </c>
      <c r="S89" s="612">
        <f t="shared" si="20"/>
        <v>0</v>
      </c>
    </row>
    <row r="90" spans="2:19" x14ac:dyDescent="0.2">
      <c r="B90" s="613" t="s">
        <v>400</v>
      </c>
      <c r="C90" s="614"/>
      <c r="D90" s="615"/>
      <c r="E90" s="616" t="str">
        <f t="shared" ref="E90:S90" si="21">IFERROR(-E$46/E$89,"")</f>
        <v/>
      </c>
      <c r="F90" s="616" t="str">
        <f t="shared" si="21"/>
        <v/>
      </c>
      <c r="G90" s="616" t="str">
        <f t="shared" si="21"/>
        <v/>
      </c>
      <c r="H90" s="616" t="str">
        <f t="shared" si="21"/>
        <v/>
      </c>
      <c r="I90" s="616" t="str">
        <f t="shared" si="21"/>
        <v/>
      </c>
      <c r="J90" s="616" t="str">
        <f t="shared" si="21"/>
        <v/>
      </c>
      <c r="K90" s="616" t="str">
        <f t="shared" si="21"/>
        <v/>
      </c>
      <c r="L90" s="616" t="str">
        <f t="shared" si="21"/>
        <v/>
      </c>
      <c r="M90" s="616" t="str">
        <f t="shared" si="21"/>
        <v/>
      </c>
      <c r="N90" s="616" t="str">
        <f t="shared" si="21"/>
        <v/>
      </c>
      <c r="O90" s="616" t="str">
        <f t="shared" si="21"/>
        <v/>
      </c>
      <c r="P90" s="616" t="str">
        <f t="shared" si="21"/>
        <v/>
      </c>
      <c r="Q90" s="616" t="str">
        <f t="shared" si="21"/>
        <v/>
      </c>
      <c r="R90" s="616" t="str">
        <f t="shared" si="21"/>
        <v/>
      </c>
      <c r="S90" s="616" t="str">
        <f t="shared" si="21"/>
        <v/>
      </c>
    </row>
    <row r="91" spans="2:19" ht="13.5" thickBot="1" x14ac:dyDescent="0.25">
      <c r="B91" s="617" t="s">
        <v>353</v>
      </c>
      <c r="C91" s="618"/>
      <c r="D91" s="619"/>
      <c r="E91" s="620" t="str">
        <f t="shared" ref="E91:S91" si="22">IFERROR(-E$51/E$89,"")</f>
        <v/>
      </c>
      <c r="F91" s="620" t="str">
        <f t="shared" si="22"/>
        <v/>
      </c>
      <c r="G91" s="620" t="str">
        <f t="shared" si="22"/>
        <v/>
      </c>
      <c r="H91" s="620" t="str">
        <f t="shared" si="22"/>
        <v/>
      </c>
      <c r="I91" s="620" t="str">
        <f t="shared" si="22"/>
        <v/>
      </c>
      <c r="J91" s="620" t="str">
        <f t="shared" si="22"/>
        <v/>
      </c>
      <c r="K91" s="620" t="str">
        <f t="shared" si="22"/>
        <v/>
      </c>
      <c r="L91" s="620" t="str">
        <f t="shared" si="22"/>
        <v/>
      </c>
      <c r="M91" s="620" t="str">
        <f t="shared" si="22"/>
        <v/>
      </c>
      <c r="N91" s="620" t="str">
        <f t="shared" si="22"/>
        <v/>
      </c>
      <c r="O91" s="620" t="str">
        <f t="shared" si="22"/>
        <v/>
      </c>
      <c r="P91" s="620" t="str">
        <f t="shared" si="22"/>
        <v/>
      </c>
      <c r="Q91" s="620" t="str">
        <f t="shared" si="22"/>
        <v/>
      </c>
      <c r="R91" s="620" t="str">
        <f t="shared" si="22"/>
        <v/>
      </c>
      <c r="S91" s="620" t="str">
        <f t="shared" si="22"/>
        <v/>
      </c>
    </row>
    <row r="92" spans="2:19" x14ac:dyDescent="0.2">
      <c r="D92" s="600"/>
    </row>
    <row r="93" spans="2:19" x14ac:dyDescent="0.2">
      <c r="B93" s="576" t="s">
        <v>401</v>
      </c>
      <c r="D93" s="600"/>
      <c r="E93" s="240"/>
    </row>
    <row r="94" spans="2:19" x14ac:dyDescent="0.2">
      <c r="B94" s="577" t="str">
        <f>IF('Debt Summary'!D95=0,"",'Debt Summary'!D95)</f>
        <v>Conventional Debt Financing</v>
      </c>
      <c r="D94" s="600"/>
      <c r="E94" s="240" cm="1">
        <f t="array" ref="E94">IFERROR(IF(E$11&gt;$C$58,0,IF(E27=0,0,_xlfn.XLOOKUP($B94,'Debt Summary'!$D$95:$D$104,_xlfn.XLOOKUP(E$11,'Debt Summary'!$N$12:$AB$12,'Debt Summary'!$N$122:$AB$131)))),0)</f>
        <v>0</v>
      </c>
      <c r="F94" s="240" cm="1">
        <f t="array" ref="F94">IFERROR(IF(F$11&gt;$C$58,0,IF(F27=0,0,_xlfn.XLOOKUP($B94,'Debt Summary'!$D$95:$D$104,_xlfn.XLOOKUP(F$11,'Debt Summary'!$N$12:$AB$12,'Debt Summary'!$N$122:$AB$131)))),0)</f>
        <v>0</v>
      </c>
      <c r="G94" s="240" cm="1">
        <f t="array" ref="G94">IFERROR(IF(G$11&gt;$C$58,0,IF(G27=0,0,_xlfn.XLOOKUP($B94,'Debt Summary'!$D$95:$D$104,_xlfn.XLOOKUP(G$11,'Debt Summary'!$N$12:$AB$12,'Debt Summary'!$N$122:$AB$131)))),0)</f>
        <v>0</v>
      </c>
      <c r="H94" s="240" cm="1">
        <f t="array" ref="H94">IFERROR(IF(H$11&gt;$C$58,0,IF(H27=0,0,_xlfn.XLOOKUP($B94,'Debt Summary'!$D$95:$D$104,_xlfn.XLOOKUP(H$11,'Debt Summary'!$N$12:$AB$12,'Debt Summary'!$N$122:$AB$131)))),0)</f>
        <v>0</v>
      </c>
      <c r="I94" s="240" cm="1">
        <f t="array" ref="I94">IFERROR(IF(I$11&gt;$C$58,0,IF(I27=0,0,_xlfn.XLOOKUP($B94,'Debt Summary'!$D$95:$D$104,_xlfn.XLOOKUP(I$11,'Debt Summary'!$N$12:$AB$12,'Debt Summary'!$N$122:$AB$131)))),0)</f>
        <v>0</v>
      </c>
      <c r="J94" s="240" cm="1">
        <f t="array" ref="J94">IFERROR(IF(J$11&gt;$C$58,0,IF(J27=0,0,_xlfn.XLOOKUP($B94,'Debt Summary'!$D$95:$D$104,_xlfn.XLOOKUP(J$11,'Debt Summary'!$N$12:$AB$12,'Debt Summary'!$N$122:$AB$131)))),0)</f>
        <v>0</v>
      </c>
      <c r="K94" s="240" cm="1">
        <f t="array" ref="K94">IFERROR(IF(K$11&gt;$C$58,0,IF(K27=0,0,_xlfn.XLOOKUP($B94,'Debt Summary'!$D$95:$D$104,_xlfn.XLOOKUP(K$11,'Debt Summary'!$N$12:$AB$12,'Debt Summary'!$N$122:$AB$131)))),0)</f>
        <v>0</v>
      </c>
      <c r="L94" s="240" cm="1">
        <f t="array" ref="L94">IFERROR(IF(L$11&gt;$C$58,0,IF(L27=0,0,_xlfn.XLOOKUP($B94,'Debt Summary'!$D$95:$D$104,_xlfn.XLOOKUP(L$11,'Debt Summary'!$N$12:$AB$12,'Debt Summary'!$N$122:$AB$131)))),0)</f>
        <v>0</v>
      </c>
      <c r="M94" s="240" cm="1">
        <f t="array" ref="M94">IFERROR(IF(M$11&gt;$C$58,0,IF(M27=0,0,_xlfn.XLOOKUP($B94,'Debt Summary'!$D$95:$D$104,_xlfn.XLOOKUP(M$11,'Debt Summary'!$N$12:$AB$12,'Debt Summary'!$N$122:$AB$131)))),0)</f>
        <v>0</v>
      </c>
      <c r="N94" s="240" cm="1">
        <f t="array" ref="N94">IFERROR(IF(N$11&gt;$C$58,0,IF(N27=0,0,_xlfn.XLOOKUP($B94,'Debt Summary'!$D$95:$D$104,_xlfn.XLOOKUP(N$11,'Debt Summary'!$N$12:$AB$12,'Debt Summary'!$N$122:$AB$131)))),0)</f>
        <v>0</v>
      </c>
      <c r="O94" s="240" cm="1">
        <f t="array" ref="O94">IFERROR(IF(O$11&gt;$C$58,0,IF(O27=0,0,_xlfn.XLOOKUP($B94,'Debt Summary'!$D$95:$D$104,_xlfn.XLOOKUP(O$11,'Debt Summary'!$N$12:$AB$12,'Debt Summary'!$N$122:$AB$131)))),0)</f>
        <v>0</v>
      </c>
      <c r="P94" s="240" cm="1">
        <f t="array" ref="P94">IFERROR(IF(P$11&gt;$C$58,0,IF(P27=0,0,_xlfn.XLOOKUP($B94,'Debt Summary'!$D$95:$D$104,_xlfn.XLOOKUP(P$11,'Debt Summary'!$N$12:$AB$12,'Debt Summary'!$N$122:$AB$131)))),0)</f>
        <v>0</v>
      </c>
      <c r="Q94" s="240" cm="1">
        <f t="array" ref="Q94">IFERROR(IF(Q$11&gt;$C$58,0,IF(Q27=0,0,_xlfn.XLOOKUP($B94,'Debt Summary'!$D$95:$D$104,_xlfn.XLOOKUP(Q$11,'Debt Summary'!$N$12:$AB$12,'Debt Summary'!$N$122:$AB$131)))),0)</f>
        <v>0</v>
      </c>
      <c r="R94" s="240" cm="1">
        <f t="array" ref="R94">IFERROR(IF(R$11&gt;$C$58,0,IF(R27=0,0,_xlfn.XLOOKUP($B94,'Debt Summary'!$D$95:$D$104,_xlfn.XLOOKUP(R$11,'Debt Summary'!$N$12:$AB$12,'Debt Summary'!$N$122:$AB$131)))),0)</f>
        <v>0</v>
      </c>
      <c r="S94" s="240" cm="1">
        <f t="array" ref="S94">IFERROR(IF(S$11&gt;$C$58,0,IF(S27=0,0,_xlfn.XLOOKUP($B94,'Debt Summary'!$D$95:$D$104,_xlfn.XLOOKUP(S$11,'Debt Summary'!$N$12:$AB$12,'Debt Summary'!$N$122:$AB$131)))),0)</f>
        <v>0</v>
      </c>
    </row>
    <row r="95" spans="2:19" x14ac:dyDescent="0.2">
      <c r="B95" s="577" t="str">
        <f>IF('Debt Summary'!D96=0,"",'Debt Summary'!D96)</f>
        <v>PayGo TIF Loan</v>
      </c>
      <c r="D95" s="600"/>
      <c r="E95" s="240" cm="1">
        <f t="array" ref="E95">IFERROR(IF(E$11&gt;$C$58,0,IF(E28=0,0,_xlfn.XLOOKUP($B95,'Debt Summary'!$D$95:$D$104,_xlfn.XLOOKUP(E$11,'Debt Summary'!$N$12:$AB$12,'Debt Summary'!$N$122:$AB$131)))),0)</f>
        <v>0</v>
      </c>
      <c r="F95" s="240" cm="1">
        <f t="array" ref="F95">IFERROR(IF(F$11&gt;$C$58,0,IF(F28=0,0,_xlfn.XLOOKUP($B95,'Debt Summary'!$D$95:$D$104,_xlfn.XLOOKUP(F$11,'Debt Summary'!$N$12:$AB$12,'Debt Summary'!$N$122:$AB$131)))),0)</f>
        <v>0</v>
      </c>
      <c r="G95" s="240" cm="1">
        <f t="array" ref="G95">IFERROR(IF(G$11&gt;$C$58,0,IF(G28=0,0,_xlfn.XLOOKUP($B95,'Debt Summary'!$D$95:$D$104,_xlfn.XLOOKUP(G$11,'Debt Summary'!$N$12:$AB$12,'Debt Summary'!$N$122:$AB$131)))),0)</f>
        <v>0</v>
      </c>
      <c r="H95" s="240" cm="1">
        <f t="array" ref="H95">IFERROR(IF(H$11&gt;$C$58,0,IF(H28=0,0,_xlfn.XLOOKUP($B95,'Debt Summary'!$D$95:$D$104,_xlfn.XLOOKUP(H$11,'Debt Summary'!$N$12:$AB$12,'Debt Summary'!$N$122:$AB$131)))),0)</f>
        <v>0</v>
      </c>
      <c r="I95" s="240" cm="1">
        <f t="array" ref="I95">IFERROR(IF(I$11&gt;$C$58,0,IF(I28=0,0,_xlfn.XLOOKUP($B95,'Debt Summary'!$D$95:$D$104,_xlfn.XLOOKUP(I$11,'Debt Summary'!$N$12:$AB$12,'Debt Summary'!$N$122:$AB$131)))),0)</f>
        <v>0</v>
      </c>
      <c r="J95" s="240" cm="1">
        <f t="array" ref="J95">IFERROR(IF(J$11&gt;$C$58,0,IF(J28=0,0,_xlfn.XLOOKUP($B95,'Debt Summary'!$D$95:$D$104,_xlfn.XLOOKUP(J$11,'Debt Summary'!$N$12:$AB$12,'Debt Summary'!$N$122:$AB$131)))),0)</f>
        <v>0</v>
      </c>
      <c r="K95" s="240" cm="1">
        <f t="array" ref="K95">IFERROR(IF(K$11&gt;$C$58,0,IF(K28=0,0,_xlfn.XLOOKUP($B95,'Debt Summary'!$D$95:$D$104,_xlfn.XLOOKUP(K$11,'Debt Summary'!$N$12:$AB$12,'Debt Summary'!$N$122:$AB$131)))),0)</f>
        <v>0</v>
      </c>
      <c r="L95" s="240" cm="1">
        <f t="array" ref="L95">IFERROR(IF(L$11&gt;$C$58,0,IF(L28=0,0,_xlfn.XLOOKUP($B95,'Debt Summary'!$D$95:$D$104,_xlfn.XLOOKUP(L$11,'Debt Summary'!$N$12:$AB$12,'Debt Summary'!$N$122:$AB$131)))),0)</f>
        <v>0</v>
      </c>
      <c r="M95" s="240" cm="1">
        <f t="array" ref="M95">IFERROR(IF(M$11&gt;$C$58,0,IF(M28=0,0,_xlfn.XLOOKUP($B95,'Debt Summary'!$D$95:$D$104,_xlfn.XLOOKUP(M$11,'Debt Summary'!$N$12:$AB$12,'Debt Summary'!$N$122:$AB$131)))),0)</f>
        <v>0</v>
      </c>
      <c r="N95" s="240" cm="1">
        <f t="array" ref="N95">IFERROR(IF(N$11&gt;$C$58,0,IF(N28=0,0,_xlfn.XLOOKUP($B95,'Debt Summary'!$D$95:$D$104,_xlfn.XLOOKUP(N$11,'Debt Summary'!$N$12:$AB$12,'Debt Summary'!$N$122:$AB$131)))),0)</f>
        <v>0</v>
      </c>
      <c r="O95" s="240" cm="1">
        <f t="array" ref="O95">IFERROR(IF(O$11&gt;$C$58,0,IF(O28=0,0,_xlfn.XLOOKUP($B95,'Debt Summary'!$D$95:$D$104,_xlfn.XLOOKUP(O$11,'Debt Summary'!$N$12:$AB$12,'Debt Summary'!$N$122:$AB$131)))),0)</f>
        <v>0</v>
      </c>
      <c r="P95" s="240" cm="1">
        <f t="array" ref="P95">IFERROR(IF(P$11&gt;$C$58,0,IF(P28=0,0,_xlfn.XLOOKUP($B95,'Debt Summary'!$D$95:$D$104,_xlfn.XLOOKUP(P$11,'Debt Summary'!$N$12:$AB$12,'Debt Summary'!$N$122:$AB$131)))),0)</f>
        <v>0</v>
      </c>
      <c r="Q95" s="240" cm="1">
        <f t="array" ref="Q95">IFERROR(IF(Q$11&gt;$C$58,0,IF(Q28=0,0,_xlfn.XLOOKUP($B95,'Debt Summary'!$D$95:$D$104,_xlfn.XLOOKUP(Q$11,'Debt Summary'!$N$12:$AB$12,'Debt Summary'!$N$122:$AB$131)))),0)</f>
        <v>0</v>
      </c>
      <c r="R95" s="240" cm="1">
        <f t="array" ref="R95">IFERROR(IF(R$11&gt;$C$58,0,IF(R28=0,0,_xlfn.XLOOKUP($B95,'Debt Summary'!$D$95:$D$104,_xlfn.XLOOKUP(R$11,'Debt Summary'!$N$12:$AB$12,'Debt Summary'!$N$122:$AB$131)))),0)</f>
        <v>0</v>
      </c>
      <c r="S95" s="240" cm="1">
        <f t="array" ref="S95">IFERROR(IF(S$11&gt;$C$58,0,IF(S28=0,0,_xlfn.XLOOKUP($B95,'Debt Summary'!$D$95:$D$104,_xlfn.XLOOKUP(S$11,'Debt Summary'!$N$12:$AB$12,'Debt Summary'!$N$122:$AB$131)))),0)</f>
        <v>0</v>
      </c>
    </row>
    <row r="96" spans="2:19" x14ac:dyDescent="0.2">
      <c r="B96" s="577" t="str">
        <f>IF('Debt Summary'!D97=0,"",'Debt Summary'!D97)</f>
        <v>ThriveED - RLF Loan</v>
      </c>
      <c r="D96" s="600"/>
      <c r="E96" s="240" cm="1">
        <f t="array" ref="E96">IFERROR(IF(E$11&gt;$C$58,0,IF(E29=0,0,_xlfn.XLOOKUP($B96,'Debt Summary'!$D$95:$D$104,_xlfn.XLOOKUP(E$11,'Debt Summary'!$N$12:$AB$12,'Debt Summary'!$N$122:$AB$131)))),0)</f>
        <v>0</v>
      </c>
      <c r="F96" s="240" cm="1">
        <f t="array" ref="F96">IFERROR(IF(F$11&gt;$C$58,0,IF(F29=0,0,_xlfn.XLOOKUP($B96,'Debt Summary'!$D$95:$D$104,_xlfn.XLOOKUP(F$11,'Debt Summary'!$N$12:$AB$12,'Debt Summary'!$N$122:$AB$131)))),0)</f>
        <v>0</v>
      </c>
      <c r="G96" s="240" cm="1">
        <f t="array" ref="G96">IFERROR(IF(G$11&gt;$C$58,0,IF(G29=0,0,_xlfn.XLOOKUP($B96,'Debt Summary'!$D$95:$D$104,_xlfn.XLOOKUP(G$11,'Debt Summary'!$N$12:$AB$12,'Debt Summary'!$N$122:$AB$131)))),0)</f>
        <v>0</v>
      </c>
      <c r="H96" s="240" cm="1">
        <f t="array" ref="H96">IFERROR(IF(H$11&gt;$C$58,0,IF(H29=0,0,_xlfn.XLOOKUP($B96,'Debt Summary'!$D$95:$D$104,_xlfn.XLOOKUP(H$11,'Debt Summary'!$N$12:$AB$12,'Debt Summary'!$N$122:$AB$131)))),0)</f>
        <v>0</v>
      </c>
      <c r="I96" s="240" cm="1">
        <f t="array" ref="I96">IFERROR(IF(I$11&gt;$C$58,0,IF(I29=0,0,_xlfn.XLOOKUP($B96,'Debt Summary'!$D$95:$D$104,_xlfn.XLOOKUP(I$11,'Debt Summary'!$N$12:$AB$12,'Debt Summary'!$N$122:$AB$131)))),0)</f>
        <v>0</v>
      </c>
      <c r="J96" s="240" cm="1">
        <f t="array" ref="J96">IFERROR(IF(J$11&gt;$C$58,0,IF(J29=0,0,_xlfn.XLOOKUP($B96,'Debt Summary'!$D$95:$D$104,_xlfn.XLOOKUP(J$11,'Debt Summary'!$N$12:$AB$12,'Debt Summary'!$N$122:$AB$131)))),0)</f>
        <v>0</v>
      </c>
      <c r="K96" s="240" cm="1">
        <f t="array" ref="K96">IFERROR(IF(K$11&gt;$C$58,0,IF(K29=0,0,_xlfn.XLOOKUP($B96,'Debt Summary'!$D$95:$D$104,_xlfn.XLOOKUP(K$11,'Debt Summary'!$N$12:$AB$12,'Debt Summary'!$N$122:$AB$131)))),0)</f>
        <v>0</v>
      </c>
      <c r="L96" s="240" cm="1">
        <f t="array" ref="L96">IFERROR(IF(L$11&gt;$C$58,0,IF(L29=0,0,_xlfn.XLOOKUP($B96,'Debt Summary'!$D$95:$D$104,_xlfn.XLOOKUP(L$11,'Debt Summary'!$N$12:$AB$12,'Debt Summary'!$N$122:$AB$131)))),0)</f>
        <v>0</v>
      </c>
      <c r="M96" s="240" cm="1">
        <f t="array" ref="M96">IFERROR(IF(M$11&gt;$C$58,0,IF(M29=0,0,_xlfn.XLOOKUP($B96,'Debt Summary'!$D$95:$D$104,_xlfn.XLOOKUP(M$11,'Debt Summary'!$N$12:$AB$12,'Debt Summary'!$N$122:$AB$131)))),0)</f>
        <v>0</v>
      </c>
      <c r="N96" s="240" cm="1">
        <f t="array" ref="N96">IFERROR(IF(N$11&gt;$C$58,0,IF(N29=0,0,_xlfn.XLOOKUP($B96,'Debt Summary'!$D$95:$D$104,_xlfn.XLOOKUP(N$11,'Debt Summary'!$N$12:$AB$12,'Debt Summary'!$N$122:$AB$131)))),0)</f>
        <v>0</v>
      </c>
      <c r="O96" s="240" cm="1">
        <f t="array" ref="O96">IFERROR(IF(O$11&gt;$C$58,0,IF(O29=0,0,_xlfn.XLOOKUP($B96,'Debt Summary'!$D$95:$D$104,_xlfn.XLOOKUP(O$11,'Debt Summary'!$N$12:$AB$12,'Debt Summary'!$N$122:$AB$131)))),0)</f>
        <v>0</v>
      </c>
      <c r="P96" s="240" cm="1">
        <f t="array" ref="P96">IFERROR(IF(P$11&gt;$C$58,0,IF(P29=0,0,_xlfn.XLOOKUP($B96,'Debt Summary'!$D$95:$D$104,_xlfn.XLOOKUP(P$11,'Debt Summary'!$N$12:$AB$12,'Debt Summary'!$N$122:$AB$131)))),0)</f>
        <v>0</v>
      </c>
      <c r="Q96" s="240" cm="1">
        <f t="array" ref="Q96">IFERROR(IF(Q$11&gt;$C$58,0,IF(Q29=0,0,_xlfn.XLOOKUP($B96,'Debt Summary'!$D$95:$D$104,_xlfn.XLOOKUP(Q$11,'Debt Summary'!$N$12:$AB$12,'Debt Summary'!$N$122:$AB$131)))),0)</f>
        <v>0</v>
      </c>
      <c r="R96" s="240" cm="1">
        <f t="array" ref="R96">IFERROR(IF(R$11&gt;$C$58,0,IF(R29=0,0,_xlfn.XLOOKUP($B96,'Debt Summary'!$D$95:$D$104,_xlfn.XLOOKUP(R$11,'Debt Summary'!$N$12:$AB$12,'Debt Summary'!$N$122:$AB$131)))),0)</f>
        <v>0</v>
      </c>
      <c r="S96" s="240" cm="1">
        <f t="array" ref="S96">IFERROR(IF(S$11&gt;$C$58,0,IF(S29=0,0,_xlfn.XLOOKUP($B96,'Debt Summary'!$D$95:$D$104,_xlfn.XLOOKUP(S$11,'Debt Summary'!$N$12:$AB$12,'Debt Summary'!$N$122:$AB$131)))),0)</f>
        <v>0</v>
      </c>
    </row>
    <row r="97" spans="2:19" x14ac:dyDescent="0.2">
      <c r="B97" s="577" t="str">
        <f>IF('Debt Summary'!D98=0,"",'Debt Summary'!D98)</f>
        <v/>
      </c>
      <c r="D97" s="600"/>
      <c r="E97" s="240" cm="1">
        <f t="array" ref="E97">IFERROR(IF(E$11&gt;$C$58,0,IF(E30=0,0,_xlfn.XLOOKUP($B97,'Debt Summary'!$D$95:$D$104,_xlfn.XLOOKUP(E$11,'Debt Summary'!$N$12:$AB$12,'Debt Summary'!$N$122:$AB$131)))),0)</f>
        <v>0</v>
      </c>
      <c r="F97" s="240" cm="1">
        <f t="array" ref="F97">IFERROR(IF(F$11&gt;$C$58,0,IF(F30=0,0,_xlfn.XLOOKUP($B97,'Debt Summary'!$D$95:$D$104,_xlfn.XLOOKUP(F$11,'Debt Summary'!$N$12:$AB$12,'Debt Summary'!$N$122:$AB$131)))),0)</f>
        <v>0</v>
      </c>
      <c r="G97" s="240" cm="1">
        <f t="array" ref="G97">IFERROR(IF(G$11&gt;$C$58,0,IF(G30=0,0,_xlfn.XLOOKUP($B97,'Debt Summary'!$D$95:$D$104,_xlfn.XLOOKUP(G$11,'Debt Summary'!$N$12:$AB$12,'Debt Summary'!$N$122:$AB$131)))),0)</f>
        <v>0</v>
      </c>
      <c r="H97" s="240" cm="1">
        <f t="array" ref="H97">IFERROR(IF(H$11&gt;$C$58,0,IF(H30=0,0,_xlfn.XLOOKUP($B97,'Debt Summary'!$D$95:$D$104,_xlfn.XLOOKUP(H$11,'Debt Summary'!$N$12:$AB$12,'Debt Summary'!$N$122:$AB$131)))),0)</f>
        <v>0</v>
      </c>
      <c r="I97" s="240" cm="1">
        <f t="array" ref="I97">IFERROR(IF(I$11&gt;$C$58,0,IF(I30=0,0,_xlfn.XLOOKUP($B97,'Debt Summary'!$D$95:$D$104,_xlfn.XLOOKUP(I$11,'Debt Summary'!$N$12:$AB$12,'Debt Summary'!$N$122:$AB$131)))),0)</f>
        <v>0</v>
      </c>
      <c r="J97" s="240" cm="1">
        <f t="array" ref="J97">IFERROR(IF(J$11&gt;$C$58,0,IF(J30=0,0,_xlfn.XLOOKUP($B97,'Debt Summary'!$D$95:$D$104,_xlfn.XLOOKUP(J$11,'Debt Summary'!$N$12:$AB$12,'Debt Summary'!$N$122:$AB$131)))),0)</f>
        <v>0</v>
      </c>
      <c r="K97" s="240" cm="1">
        <f t="array" ref="K97">IFERROR(IF(K$11&gt;$C$58,0,IF(K30=0,0,_xlfn.XLOOKUP($B97,'Debt Summary'!$D$95:$D$104,_xlfn.XLOOKUP(K$11,'Debt Summary'!$N$12:$AB$12,'Debt Summary'!$N$122:$AB$131)))),0)</f>
        <v>0</v>
      </c>
      <c r="L97" s="240" cm="1">
        <f t="array" ref="L97">IFERROR(IF(L$11&gt;$C$58,0,IF(L30=0,0,_xlfn.XLOOKUP($B97,'Debt Summary'!$D$95:$D$104,_xlfn.XLOOKUP(L$11,'Debt Summary'!$N$12:$AB$12,'Debt Summary'!$N$122:$AB$131)))),0)</f>
        <v>0</v>
      </c>
      <c r="M97" s="240" cm="1">
        <f t="array" ref="M97">IFERROR(IF(M$11&gt;$C$58,0,IF(M30=0,0,_xlfn.XLOOKUP($B97,'Debt Summary'!$D$95:$D$104,_xlfn.XLOOKUP(M$11,'Debt Summary'!$N$12:$AB$12,'Debt Summary'!$N$122:$AB$131)))),0)</f>
        <v>0</v>
      </c>
      <c r="N97" s="240" cm="1">
        <f t="array" ref="N97">IFERROR(IF(N$11&gt;$C$58,0,IF(N30=0,0,_xlfn.XLOOKUP($B97,'Debt Summary'!$D$95:$D$104,_xlfn.XLOOKUP(N$11,'Debt Summary'!$N$12:$AB$12,'Debt Summary'!$N$122:$AB$131)))),0)</f>
        <v>0</v>
      </c>
      <c r="O97" s="240" cm="1">
        <f t="array" ref="O97">IFERROR(IF(O$11&gt;$C$58,0,IF(O30=0,0,_xlfn.XLOOKUP($B97,'Debt Summary'!$D$95:$D$104,_xlfn.XLOOKUP(O$11,'Debt Summary'!$N$12:$AB$12,'Debt Summary'!$N$122:$AB$131)))),0)</f>
        <v>0</v>
      </c>
      <c r="P97" s="240" cm="1">
        <f t="array" ref="P97">IFERROR(IF(P$11&gt;$C$58,0,IF(P30=0,0,_xlfn.XLOOKUP($B97,'Debt Summary'!$D$95:$D$104,_xlfn.XLOOKUP(P$11,'Debt Summary'!$N$12:$AB$12,'Debt Summary'!$N$122:$AB$131)))),0)</f>
        <v>0</v>
      </c>
      <c r="Q97" s="240" cm="1">
        <f t="array" ref="Q97">IFERROR(IF(Q$11&gt;$C$58,0,IF(Q30=0,0,_xlfn.XLOOKUP($B97,'Debt Summary'!$D$95:$D$104,_xlfn.XLOOKUP(Q$11,'Debt Summary'!$N$12:$AB$12,'Debt Summary'!$N$122:$AB$131)))),0)</f>
        <v>0</v>
      </c>
      <c r="R97" s="240" cm="1">
        <f t="array" ref="R97">IFERROR(IF(R$11&gt;$C$58,0,IF(R30=0,0,_xlfn.XLOOKUP($B97,'Debt Summary'!$D$95:$D$104,_xlfn.XLOOKUP(R$11,'Debt Summary'!$N$12:$AB$12,'Debt Summary'!$N$122:$AB$131)))),0)</f>
        <v>0</v>
      </c>
      <c r="S97" s="240" cm="1">
        <f t="array" ref="S97">IFERROR(IF(S$11&gt;$C$58,0,IF(S30=0,0,_xlfn.XLOOKUP($B97,'Debt Summary'!$D$95:$D$104,_xlfn.XLOOKUP(S$11,'Debt Summary'!$N$12:$AB$12,'Debt Summary'!$N$122:$AB$131)))),0)</f>
        <v>0</v>
      </c>
    </row>
    <row r="98" spans="2:19" x14ac:dyDescent="0.2">
      <c r="B98" s="577" t="str">
        <f>IF('Debt Summary'!D99=0,"",'Debt Summary'!D99)</f>
        <v/>
      </c>
      <c r="D98" s="600"/>
      <c r="E98" s="240" cm="1">
        <f t="array" ref="E98">IFERROR(IF(E$11&gt;$C$58,0,IF(E31=0,0,_xlfn.XLOOKUP($B98,'Debt Summary'!$D$95:$D$104,_xlfn.XLOOKUP(E$11,'Debt Summary'!$N$12:$AB$12,'Debt Summary'!$N$122:$AB$131)))),0)</f>
        <v>0</v>
      </c>
      <c r="F98" s="240" cm="1">
        <f t="array" ref="F98">IFERROR(IF(F$11&gt;$C$58,0,IF(F31=0,0,_xlfn.XLOOKUP($B98,'Debt Summary'!$D$95:$D$104,_xlfn.XLOOKUP(F$11,'Debt Summary'!$N$12:$AB$12,'Debt Summary'!$N$122:$AB$131)))),0)</f>
        <v>0</v>
      </c>
      <c r="G98" s="240" cm="1">
        <f t="array" ref="G98">IFERROR(IF(G$11&gt;$C$58,0,IF(G31=0,0,_xlfn.XLOOKUP($B98,'Debt Summary'!$D$95:$D$104,_xlfn.XLOOKUP(G$11,'Debt Summary'!$N$12:$AB$12,'Debt Summary'!$N$122:$AB$131)))),0)</f>
        <v>0</v>
      </c>
      <c r="H98" s="240" cm="1">
        <f t="array" ref="H98">IFERROR(IF(H$11&gt;$C$58,0,IF(H31=0,0,_xlfn.XLOOKUP($B98,'Debt Summary'!$D$95:$D$104,_xlfn.XLOOKUP(H$11,'Debt Summary'!$N$12:$AB$12,'Debt Summary'!$N$122:$AB$131)))),0)</f>
        <v>0</v>
      </c>
      <c r="I98" s="240" cm="1">
        <f t="array" ref="I98">IFERROR(IF(I$11&gt;$C$58,0,IF(I31=0,0,_xlfn.XLOOKUP($B98,'Debt Summary'!$D$95:$D$104,_xlfn.XLOOKUP(I$11,'Debt Summary'!$N$12:$AB$12,'Debt Summary'!$N$122:$AB$131)))),0)</f>
        <v>0</v>
      </c>
      <c r="J98" s="240" cm="1">
        <f t="array" ref="J98">IFERROR(IF(J$11&gt;$C$58,0,IF(J31=0,0,_xlfn.XLOOKUP($B98,'Debt Summary'!$D$95:$D$104,_xlfn.XLOOKUP(J$11,'Debt Summary'!$N$12:$AB$12,'Debt Summary'!$N$122:$AB$131)))),0)</f>
        <v>0</v>
      </c>
      <c r="K98" s="240" cm="1">
        <f t="array" ref="K98">IFERROR(IF(K$11&gt;$C$58,0,IF(K31=0,0,_xlfn.XLOOKUP($B98,'Debt Summary'!$D$95:$D$104,_xlfn.XLOOKUP(K$11,'Debt Summary'!$N$12:$AB$12,'Debt Summary'!$N$122:$AB$131)))),0)</f>
        <v>0</v>
      </c>
      <c r="L98" s="240" cm="1">
        <f t="array" ref="L98">IFERROR(IF(L$11&gt;$C$58,0,IF(L31=0,0,_xlfn.XLOOKUP($B98,'Debt Summary'!$D$95:$D$104,_xlfn.XLOOKUP(L$11,'Debt Summary'!$N$12:$AB$12,'Debt Summary'!$N$122:$AB$131)))),0)</f>
        <v>0</v>
      </c>
      <c r="M98" s="240" cm="1">
        <f t="array" ref="M98">IFERROR(IF(M$11&gt;$C$58,0,IF(M31=0,0,_xlfn.XLOOKUP($B98,'Debt Summary'!$D$95:$D$104,_xlfn.XLOOKUP(M$11,'Debt Summary'!$N$12:$AB$12,'Debt Summary'!$N$122:$AB$131)))),0)</f>
        <v>0</v>
      </c>
      <c r="N98" s="240" cm="1">
        <f t="array" ref="N98">IFERROR(IF(N$11&gt;$C$58,0,IF(N31=0,0,_xlfn.XLOOKUP($B98,'Debt Summary'!$D$95:$D$104,_xlfn.XLOOKUP(N$11,'Debt Summary'!$N$12:$AB$12,'Debt Summary'!$N$122:$AB$131)))),0)</f>
        <v>0</v>
      </c>
      <c r="O98" s="240" cm="1">
        <f t="array" ref="O98">IFERROR(IF(O$11&gt;$C$58,0,IF(O31=0,0,_xlfn.XLOOKUP($B98,'Debt Summary'!$D$95:$D$104,_xlfn.XLOOKUP(O$11,'Debt Summary'!$N$12:$AB$12,'Debt Summary'!$N$122:$AB$131)))),0)</f>
        <v>0</v>
      </c>
      <c r="P98" s="240" cm="1">
        <f t="array" ref="P98">IFERROR(IF(P$11&gt;$C$58,0,IF(P31=0,0,_xlfn.XLOOKUP($B98,'Debt Summary'!$D$95:$D$104,_xlfn.XLOOKUP(P$11,'Debt Summary'!$N$12:$AB$12,'Debt Summary'!$N$122:$AB$131)))),0)</f>
        <v>0</v>
      </c>
      <c r="Q98" s="240" cm="1">
        <f t="array" ref="Q98">IFERROR(IF(Q$11&gt;$C$58,0,IF(Q31=0,0,_xlfn.XLOOKUP($B98,'Debt Summary'!$D$95:$D$104,_xlfn.XLOOKUP(Q$11,'Debt Summary'!$N$12:$AB$12,'Debt Summary'!$N$122:$AB$131)))),0)</f>
        <v>0</v>
      </c>
      <c r="R98" s="240" cm="1">
        <f t="array" ref="R98">IFERROR(IF(R$11&gt;$C$58,0,IF(R31=0,0,_xlfn.XLOOKUP($B98,'Debt Summary'!$D$95:$D$104,_xlfn.XLOOKUP(R$11,'Debt Summary'!$N$12:$AB$12,'Debt Summary'!$N$122:$AB$131)))),0)</f>
        <v>0</v>
      </c>
      <c r="S98" s="240" cm="1">
        <f t="array" ref="S98">IFERROR(IF(S$11&gt;$C$58,0,IF(S31=0,0,_xlfn.XLOOKUP($B98,'Debt Summary'!$D$95:$D$104,_xlfn.XLOOKUP(S$11,'Debt Summary'!$N$12:$AB$12,'Debt Summary'!$N$122:$AB$131)))),0)</f>
        <v>0</v>
      </c>
    </row>
    <row r="99" spans="2:19" x14ac:dyDescent="0.2">
      <c r="B99" s="577" t="str">
        <f>IF('Debt Summary'!D100=0,"",'Debt Summary'!D100)</f>
        <v/>
      </c>
      <c r="D99" s="600"/>
      <c r="E99" s="240" cm="1">
        <f t="array" ref="E99">IFERROR(IF(E$11&gt;$C$58,0,IF(E32=0,0,_xlfn.XLOOKUP($B99,'Debt Summary'!$D$95:$D$104,_xlfn.XLOOKUP(E$11,'Debt Summary'!$N$12:$AB$12,'Debt Summary'!$N$122:$AB$131)))),0)</f>
        <v>0</v>
      </c>
      <c r="F99" s="240" cm="1">
        <f t="array" ref="F99">IFERROR(IF(F$11&gt;$C$58,0,IF(F32=0,0,_xlfn.XLOOKUP($B99,'Debt Summary'!$D$95:$D$104,_xlfn.XLOOKUP(F$11,'Debt Summary'!$N$12:$AB$12,'Debt Summary'!$N$122:$AB$131)))),0)</f>
        <v>0</v>
      </c>
      <c r="G99" s="240" cm="1">
        <f t="array" ref="G99">IFERROR(IF(G$11&gt;$C$58,0,IF(G32=0,0,_xlfn.XLOOKUP($B99,'Debt Summary'!$D$95:$D$104,_xlfn.XLOOKUP(G$11,'Debt Summary'!$N$12:$AB$12,'Debt Summary'!$N$122:$AB$131)))),0)</f>
        <v>0</v>
      </c>
      <c r="H99" s="240" cm="1">
        <f t="array" ref="H99">IFERROR(IF(H$11&gt;$C$58,0,IF(H32=0,0,_xlfn.XLOOKUP($B99,'Debt Summary'!$D$95:$D$104,_xlfn.XLOOKUP(H$11,'Debt Summary'!$N$12:$AB$12,'Debt Summary'!$N$122:$AB$131)))),0)</f>
        <v>0</v>
      </c>
      <c r="I99" s="240" cm="1">
        <f t="array" ref="I99">IFERROR(IF(I$11&gt;$C$58,0,IF(I32=0,0,_xlfn.XLOOKUP($B99,'Debt Summary'!$D$95:$D$104,_xlfn.XLOOKUP(I$11,'Debt Summary'!$N$12:$AB$12,'Debt Summary'!$N$122:$AB$131)))),0)</f>
        <v>0</v>
      </c>
      <c r="J99" s="240" cm="1">
        <f t="array" ref="J99">IFERROR(IF(J$11&gt;$C$58,0,IF(J32=0,0,_xlfn.XLOOKUP($B99,'Debt Summary'!$D$95:$D$104,_xlfn.XLOOKUP(J$11,'Debt Summary'!$N$12:$AB$12,'Debt Summary'!$N$122:$AB$131)))),0)</f>
        <v>0</v>
      </c>
      <c r="K99" s="240" cm="1">
        <f t="array" ref="K99">IFERROR(IF(K$11&gt;$C$58,0,IF(K32=0,0,_xlfn.XLOOKUP($B99,'Debt Summary'!$D$95:$D$104,_xlfn.XLOOKUP(K$11,'Debt Summary'!$N$12:$AB$12,'Debt Summary'!$N$122:$AB$131)))),0)</f>
        <v>0</v>
      </c>
      <c r="L99" s="240" cm="1">
        <f t="array" ref="L99">IFERROR(IF(L$11&gt;$C$58,0,IF(L32=0,0,_xlfn.XLOOKUP($B99,'Debt Summary'!$D$95:$D$104,_xlfn.XLOOKUP(L$11,'Debt Summary'!$N$12:$AB$12,'Debt Summary'!$N$122:$AB$131)))),0)</f>
        <v>0</v>
      </c>
      <c r="M99" s="240" cm="1">
        <f t="array" ref="M99">IFERROR(IF(M$11&gt;$C$58,0,IF(M32=0,0,_xlfn.XLOOKUP($B99,'Debt Summary'!$D$95:$D$104,_xlfn.XLOOKUP(M$11,'Debt Summary'!$N$12:$AB$12,'Debt Summary'!$N$122:$AB$131)))),0)</f>
        <v>0</v>
      </c>
      <c r="N99" s="240" cm="1">
        <f t="array" ref="N99">IFERROR(IF(N$11&gt;$C$58,0,IF(N32=0,0,_xlfn.XLOOKUP($B99,'Debt Summary'!$D$95:$D$104,_xlfn.XLOOKUP(N$11,'Debt Summary'!$N$12:$AB$12,'Debt Summary'!$N$122:$AB$131)))),0)</f>
        <v>0</v>
      </c>
      <c r="O99" s="240" cm="1">
        <f t="array" ref="O99">IFERROR(IF(O$11&gt;$C$58,0,IF(O32=0,0,_xlfn.XLOOKUP($B99,'Debt Summary'!$D$95:$D$104,_xlfn.XLOOKUP(O$11,'Debt Summary'!$N$12:$AB$12,'Debt Summary'!$N$122:$AB$131)))),0)</f>
        <v>0</v>
      </c>
      <c r="P99" s="240" cm="1">
        <f t="array" ref="P99">IFERROR(IF(P$11&gt;$C$58,0,IF(P32=0,0,_xlfn.XLOOKUP($B99,'Debt Summary'!$D$95:$D$104,_xlfn.XLOOKUP(P$11,'Debt Summary'!$N$12:$AB$12,'Debt Summary'!$N$122:$AB$131)))),0)</f>
        <v>0</v>
      </c>
      <c r="Q99" s="240" cm="1">
        <f t="array" ref="Q99">IFERROR(IF(Q$11&gt;$C$58,0,IF(Q32=0,0,_xlfn.XLOOKUP($B99,'Debt Summary'!$D$95:$D$104,_xlfn.XLOOKUP(Q$11,'Debt Summary'!$N$12:$AB$12,'Debt Summary'!$N$122:$AB$131)))),0)</f>
        <v>0</v>
      </c>
      <c r="R99" s="240" cm="1">
        <f t="array" ref="R99">IFERROR(IF(R$11&gt;$C$58,0,IF(R32=0,0,_xlfn.XLOOKUP($B99,'Debt Summary'!$D$95:$D$104,_xlfn.XLOOKUP(R$11,'Debt Summary'!$N$12:$AB$12,'Debt Summary'!$N$122:$AB$131)))),0)</f>
        <v>0</v>
      </c>
      <c r="S99" s="240" cm="1">
        <f t="array" ref="S99">IFERROR(IF(S$11&gt;$C$58,0,IF(S32=0,0,_xlfn.XLOOKUP($B99,'Debt Summary'!$D$95:$D$104,_xlfn.XLOOKUP(S$11,'Debt Summary'!$N$12:$AB$12,'Debt Summary'!$N$122:$AB$131)))),0)</f>
        <v>0</v>
      </c>
    </row>
    <row r="100" spans="2:19" x14ac:dyDescent="0.2">
      <c r="B100" s="577" t="str">
        <f>IF('Debt Summary'!D101=0,"",'Debt Summary'!D101)</f>
        <v/>
      </c>
      <c r="D100" s="600"/>
      <c r="E100" s="240" cm="1">
        <f t="array" ref="E100">IFERROR(IF(E$11&gt;$C$58,0,IF(E33=0,0,_xlfn.XLOOKUP($B100,'Debt Summary'!$D$95:$D$104,_xlfn.XLOOKUP(E$11,'Debt Summary'!$N$12:$AB$12,'Debt Summary'!$N$122:$AB$131)))),0)</f>
        <v>0</v>
      </c>
      <c r="F100" s="240" cm="1">
        <f t="array" ref="F100">IFERROR(IF(F$11&gt;$C$58,0,IF(F33=0,0,_xlfn.XLOOKUP($B100,'Debt Summary'!$D$95:$D$104,_xlfn.XLOOKUP(F$11,'Debt Summary'!$N$12:$AB$12,'Debt Summary'!$N$122:$AB$131)))),0)</f>
        <v>0</v>
      </c>
      <c r="G100" s="240" cm="1">
        <f t="array" ref="G100">IFERROR(IF(G$11&gt;$C$58,0,IF(G33=0,0,_xlfn.XLOOKUP($B100,'Debt Summary'!$D$95:$D$104,_xlfn.XLOOKUP(G$11,'Debt Summary'!$N$12:$AB$12,'Debt Summary'!$N$122:$AB$131)))),0)</f>
        <v>0</v>
      </c>
      <c r="H100" s="240" cm="1">
        <f t="array" ref="H100">IFERROR(IF(H$11&gt;$C$58,0,IF(H33=0,0,_xlfn.XLOOKUP($B100,'Debt Summary'!$D$95:$D$104,_xlfn.XLOOKUP(H$11,'Debt Summary'!$N$12:$AB$12,'Debt Summary'!$N$122:$AB$131)))),0)</f>
        <v>0</v>
      </c>
      <c r="I100" s="240" cm="1">
        <f t="array" ref="I100">IFERROR(IF(I$11&gt;$C$58,0,IF(I33=0,0,_xlfn.XLOOKUP($B100,'Debt Summary'!$D$95:$D$104,_xlfn.XLOOKUP(I$11,'Debt Summary'!$N$12:$AB$12,'Debt Summary'!$N$122:$AB$131)))),0)</f>
        <v>0</v>
      </c>
      <c r="J100" s="240" cm="1">
        <f t="array" ref="J100">IFERROR(IF(J$11&gt;$C$58,0,IF(J33=0,0,_xlfn.XLOOKUP($B100,'Debt Summary'!$D$95:$D$104,_xlfn.XLOOKUP(J$11,'Debt Summary'!$N$12:$AB$12,'Debt Summary'!$N$122:$AB$131)))),0)</f>
        <v>0</v>
      </c>
      <c r="K100" s="240" cm="1">
        <f t="array" ref="K100">IFERROR(IF(K$11&gt;$C$58,0,IF(K33=0,0,_xlfn.XLOOKUP($B100,'Debt Summary'!$D$95:$D$104,_xlfn.XLOOKUP(K$11,'Debt Summary'!$N$12:$AB$12,'Debt Summary'!$N$122:$AB$131)))),0)</f>
        <v>0</v>
      </c>
      <c r="L100" s="240" cm="1">
        <f t="array" ref="L100">IFERROR(IF(L$11&gt;$C$58,0,IF(L33=0,0,_xlfn.XLOOKUP($B100,'Debt Summary'!$D$95:$D$104,_xlfn.XLOOKUP(L$11,'Debt Summary'!$N$12:$AB$12,'Debt Summary'!$N$122:$AB$131)))),0)</f>
        <v>0</v>
      </c>
      <c r="M100" s="240" cm="1">
        <f t="array" ref="M100">IFERROR(IF(M$11&gt;$C$58,0,IF(M33=0,0,_xlfn.XLOOKUP($B100,'Debt Summary'!$D$95:$D$104,_xlfn.XLOOKUP(M$11,'Debt Summary'!$N$12:$AB$12,'Debt Summary'!$N$122:$AB$131)))),0)</f>
        <v>0</v>
      </c>
      <c r="N100" s="240" cm="1">
        <f t="array" ref="N100">IFERROR(IF(N$11&gt;$C$58,0,IF(N33=0,0,_xlfn.XLOOKUP($B100,'Debt Summary'!$D$95:$D$104,_xlfn.XLOOKUP(N$11,'Debt Summary'!$N$12:$AB$12,'Debt Summary'!$N$122:$AB$131)))),0)</f>
        <v>0</v>
      </c>
      <c r="O100" s="240" cm="1">
        <f t="array" ref="O100">IFERROR(IF(O$11&gt;$C$58,0,IF(O33=0,0,_xlfn.XLOOKUP($B100,'Debt Summary'!$D$95:$D$104,_xlfn.XLOOKUP(O$11,'Debt Summary'!$N$12:$AB$12,'Debt Summary'!$N$122:$AB$131)))),0)</f>
        <v>0</v>
      </c>
      <c r="P100" s="240" cm="1">
        <f t="array" ref="P100">IFERROR(IF(P$11&gt;$C$58,0,IF(P33=0,0,_xlfn.XLOOKUP($B100,'Debt Summary'!$D$95:$D$104,_xlfn.XLOOKUP(P$11,'Debt Summary'!$N$12:$AB$12,'Debt Summary'!$N$122:$AB$131)))),0)</f>
        <v>0</v>
      </c>
      <c r="Q100" s="240" cm="1">
        <f t="array" ref="Q100">IFERROR(IF(Q$11&gt;$C$58,0,IF(Q33=0,0,_xlfn.XLOOKUP($B100,'Debt Summary'!$D$95:$D$104,_xlfn.XLOOKUP(Q$11,'Debt Summary'!$N$12:$AB$12,'Debt Summary'!$N$122:$AB$131)))),0)</f>
        <v>0</v>
      </c>
      <c r="R100" s="240" cm="1">
        <f t="array" ref="R100">IFERROR(IF(R$11&gt;$C$58,0,IF(R33=0,0,_xlfn.XLOOKUP($B100,'Debt Summary'!$D$95:$D$104,_xlfn.XLOOKUP(R$11,'Debt Summary'!$N$12:$AB$12,'Debt Summary'!$N$122:$AB$131)))),0)</f>
        <v>0</v>
      </c>
      <c r="S100" s="240" cm="1">
        <f t="array" ref="S100">IFERROR(IF(S$11&gt;$C$58,0,IF(S33=0,0,_xlfn.XLOOKUP($B100,'Debt Summary'!$D$95:$D$104,_xlfn.XLOOKUP(S$11,'Debt Summary'!$N$12:$AB$12,'Debt Summary'!$N$122:$AB$131)))),0)</f>
        <v>0</v>
      </c>
    </row>
    <row r="101" spans="2:19" x14ac:dyDescent="0.2">
      <c r="B101" s="577" t="str">
        <f>IF('Debt Summary'!D102=0,"",'Debt Summary'!D102)</f>
        <v/>
      </c>
      <c r="D101" s="600"/>
      <c r="E101" s="240" cm="1">
        <f t="array" ref="E101">IFERROR(IF(E$11&gt;$C$58,0,IF(E34=0,0,_xlfn.XLOOKUP($B101,'Debt Summary'!$D$95:$D$104,_xlfn.XLOOKUP(E$11,'Debt Summary'!$N$12:$AB$12,'Debt Summary'!$N$122:$AB$131)))),0)</f>
        <v>0</v>
      </c>
      <c r="F101" s="240" cm="1">
        <f t="array" ref="F101">IFERROR(IF(F$11&gt;$C$58,0,IF(F34=0,0,_xlfn.XLOOKUP($B101,'Debt Summary'!$D$95:$D$104,_xlfn.XLOOKUP(F$11,'Debt Summary'!$N$12:$AB$12,'Debt Summary'!$N$122:$AB$131)))),0)</f>
        <v>0</v>
      </c>
      <c r="G101" s="240" cm="1">
        <f t="array" ref="G101">IFERROR(IF(G$11&gt;$C$58,0,IF(G34=0,0,_xlfn.XLOOKUP($B101,'Debt Summary'!$D$95:$D$104,_xlfn.XLOOKUP(G$11,'Debt Summary'!$N$12:$AB$12,'Debt Summary'!$N$122:$AB$131)))),0)</f>
        <v>0</v>
      </c>
      <c r="H101" s="240" cm="1">
        <f t="array" ref="H101">IFERROR(IF(H$11&gt;$C$58,0,IF(H34=0,0,_xlfn.XLOOKUP($B101,'Debt Summary'!$D$95:$D$104,_xlfn.XLOOKUP(H$11,'Debt Summary'!$N$12:$AB$12,'Debt Summary'!$N$122:$AB$131)))),0)</f>
        <v>0</v>
      </c>
      <c r="I101" s="240" cm="1">
        <f t="array" ref="I101">IFERROR(IF(I$11&gt;$C$58,0,IF(I34=0,0,_xlfn.XLOOKUP($B101,'Debt Summary'!$D$95:$D$104,_xlfn.XLOOKUP(I$11,'Debt Summary'!$N$12:$AB$12,'Debt Summary'!$N$122:$AB$131)))),0)</f>
        <v>0</v>
      </c>
      <c r="J101" s="240" cm="1">
        <f t="array" ref="J101">IFERROR(IF(J$11&gt;$C$58,0,IF(J34=0,0,_xlfn.XLOOKUP($B101,'Debt Summary'!$D$95:$D$104,_xlfn.XLOOKUP(J$11,'Debt Summary'!$N$12:$AB$12,'Debt Summary'!$N$122:$AB$131)))),0)</f>
        <v>0</v>
      </c>
      <c r="K101" s="240" cm="1">
        <f t="array" ref="K101">IFERROR(IF(K$11&gt;$C$58,0,IF(K34=0,0,_xlfn.XLOOKUP($B101,'Debt Summary'!$D$95:$D$104,_xlfn.XLOOKUP(K$11,'Debt Summary'!$N$12:$AB$12,'Debt Summary'!$N$122:$AB$131)))),0)</f>
        <v>0</v>
      </c>
      <c r="L101" s="240" cm="1">
        <f t="array" ref="L101">IFERROR(IF(L$11&gt;$C$58,0,IF(L34=0,0,_xlfn.XLOOKUP($B101,'Debt Summary'!$D$95:$D$104,_xlfn.XLOOKUP(L$11,'Debt Summary'!$N$12:$AB$12,'Debt Summary'!$N$122:$AB$131)))),0)</f>
        <v>0</v>
      </c>
      <c r="M101" s="240" cm="1">
        <f t="array" ref="M101">IFERROR(IF(M$11&gt;$C$58,0,IF(M34=0,0,_xlfn.XLOOKUP($B101,'Debt Summary'!$D$95:$D$104,_xlfn.XLOOKUP(M$11,'Debt Summary'!$N$12:$AB$12,'Debt Summary'!$N$122:$AB$131)))),0)</f>
        <v>0</v>
      </c>
      <c r="N101" s="240" cm="1">
        <f t="array" ref="N101">IFERROR(IF(N$11&gt;$C$58,0,IF(N34=0,0,_xlfn.XLOOKUP($B101,'Debt Summary'!$D$95:$D$104,_xlfn.XLOOKUP(N$11,'Debt Summary'!$N$12:$AB$12,'Debt Summary'!$N$122:$AB$131)))),0)</f>
        <v>0</v>
      </c>
      <c r="O101" s="240" cm="1">
        <f t="array" ref="O101">IFERROR(IF(O$11&gt;$C$58,0,IF(O34=0,0,_xlfn.XLOOKUP($B101,'Debt Summary'!$D$95:$D$104,_xlfn.XLOOKUP(O$11,'Debt Summary'!$N$12:$AB$12,'Debt Summary'!$N$122:$AB$131)))),0)</f>
        <v>0</v>
      </c>
      <c r="P101" s="240" cm="1">
        <f t="array" ref="P101">IFERROR(IF(P$11&gt;$C$58,0,IF(P34=0,0,_xlfn.XLOOKUP($B101,'Debt Summary'!$D$95:$D$104,_xlfn.XLOOKUP(P$11,'Debt Summary'!$N$12:$AB$12,'Debt Summary'!$N$122:$AB$131)))),0)</f>
        <v>0</v>
      </c>
      <c r="Q101" s="240" cm="1">
        <f t="array" ref="Q101">IFERROR(IF(Q$11&gt;$C$58,0,IF(Q34=0,0,_xlfn.XLOOKUP($B101,'Debt Summary'!$D$95:$D$104,_xlfn.XLOOKUP(Q$11,'Debt Summary'!$N$12:$AB$12,'Debt Summary'!$N$122:$AB$131)))),0)</f>
        <v>0</v>
      </c>
      <c r="R101" s="240" cm="1">
        <f t="array" ref="R101">IFERROR(IF(R$11&gt;$C$58,0,IF(R34=0,0,_xlfn.XLOOKUP($B101,'Debt Summary'!$D$95:$D$104,_xlfn.XLOOKUP(R$11,'Debt Summary'!$N$12:$AB$12,'Debt Summary'!$N$122:$AB$131)))),0)</f>
        <v>0</v>
      </c>
      <c r="S101" s="240" cm="1">
        <f t="array" ref="S101">IFERROR(IF(S$11&gt;$C$58,0,IF(S34=0,0,_xlfn.XLOOKUP($B101,'Debt Summary'!$D$95:$D$104,_xlfn.XLOOKUP(S$11,'Debt Summary'!$N$12:$AB$12,'Debt Summary'!$N$122:$AB$131)))),0)</f>
        <v>0</v>
      </c>
    </row>
    <row r="102" spans="2:19" x14ac:dyDescent="0.2">
      <c r="B102" s="577" t="str">
        <f>IF('Debt Summary'!D103=0,"",'Debt Summary'!D103)</f>
        <v/>
      </c>
      <c r="D102" s="600"/>
      <c r="E102" s="240" cm="1">
        <f t="array" ref="E102">IFERROR(IF(E$11&gt;$C$58,0,IF(E35=0,0,_xlfn.XLOOKUP($B102,'Debt Summary'!$D$95:$D$104,_xlfn.XLOOKUP(E$11,'Debt Summary'!$N$12:$AB$12,'Debt Summary'!$N$122:$AB$131)))),0)</f>
        <v>0</v>
      </c>
      <c r="F102" s="240" cm="1">
        <f t="array" ref="F102">IFERROR(IF(F$11&gt;$C$58,0,IF(F35=0,0,_xlfn.XLOOKUP($B102,'Debt Summary'!$D$95:$D$104,_xlfn.XLOOKUP(F$11,'Debt Summary'!$N$12:$AB$12,'Debt Summary'!$N$122:$AB$131)))),0)</f>
        <v>0</v>
      </c>
      <c r="G102" s="240" cm="1">
        <f t="array" ref="G102">IFERROR(IF(G$11&gt;$C$58,0,IF(G35=0,0,_xlfn.XLOOKUP($B102,'Debt Summary'!$D$95:$D$104,_xlfn.XLOOKUP(G$11,'Debt Summary'!$N$12:$AB$12,'Debt Summary'!$N$122:$AB$131)))),0)</f>
        <v>0</v>
      </c>
      <c r="H102" s="240" cm="1">
        <f t="array" ref="H102">IFERROR(IF(H$11&gt;$C$58,0,IF(H35=0,0,_xlfn.XLOOKUP($B102,'Debt Summary'!$D$95:$D$104,_xlfn.XLOOKUP(H$11,'Debt Summary'!$N$12:$AB$12,'Debt Summary'!$N$122:$AB$131)))),0)</f>
        <v>0</v>
      </c>
      <c r="I102" s="240" cm="1">
        <f t="array" ref="I102">IFERROR(IF(I$11&gt;$C$58,0,IF(I35=0,0,_xlfn.XLOOKUP($B102,'Debt Summary'!$D$95:$D$104,_xlfn.XLOOKUP(I$11,'Debt Summary'!$N$12:$AB$12,'Debt Summary'!$N$122:$AB$131)))),0)</f>
        <v>0</v>
      </c>
      <c r="J102" s="240" cm="1">
        <f t="array" ref="J102">IFERROR(IF(J$11&gt;$C$58,0,IF(J35=0,0,_xlfn.XLOOKUP($B102,'Debt Summary'!$D$95:$D$104,_xlfn.XLOOKUP(J$11,'Debt Summary'!$N$12:$AB$12,'Debt Summary'!$N$122:$AB$131)))),0)</f>
        <v>0</v>
      </c>
      <c r="K102" s="240" cm="1">
        <f t="array" ref="K102">IFERROR(IF(K$11&gt;$C$58,0,IF(K35=0,0,_xlfn.XLOOKUP($B102,'Debt Summary'!$D$95:$D$104,_xlfn.XLOOKUP(K$11,'Debt Summary'!$N$12:$AB$12,'Debt Summary'!$N$122:$AB$131)))),0)</f>
        <v>0</v>
      </c>
      <c r="L102" s="240" cm="1">
        <f t="array" ref="L102">IFERROR(IF(L$11&gt;$C$58,0,IF(L35=0,0,_xlfn.XLOOKUP($B102,'Debt Summary'!$D$95:$D$104,_xlfn.XLOOKUP(L$11,'Debt Summary'!$N$12:$AB$12,'Debt Summary'!$N$122:$AB$131)))),0)</f>
        <v>0</v>
      </c>
      <c r="M102" s="240" cm="1">
        <f t="array" ref="M102">IFERROR(IF(M$11&gt;$C$58,0,IF(M35=0,0,_xlfn.XLOOKUP($B102,'Debt Summary'!$D$95:$D$104,_xlfn.XLOOKUP(M$11,'Debt Summary'!$N$12:$AB$12,'Debt Summary'!$N$122:$AB$131)))),0)</f>
        <v>0</v>
      </c>
      <c r="N102" s="240" cm="1">
        <f t="array" ref="N102">IFERROR(IF(N$11&gt;$C$58,0,IF(N35=0,0,_xlfn.XLOOKUP($B102,'Debt Summary'!$D$95:$D$104,_xlfn.XLOOKUP(N$11,'Debt Summary'!$N$12:$AB$12,'Debt Summary'!$N$122:$AB$131)))),0)</f>
        <v>0</v>
      </c>
      <c r="O102" s="240" cm="1">
        <f t="array" ref="O102">IFERROR(IF(O$11&gt;$C$58,0,IF(O35=0,0,_xlfn.XLOOKUP($B102,'Debt Summary'!$D$95:$D$104,_xlfn.XLOOKUP(O$11,'Debt Summary'!$N$12:$AB$12,'Debt Summary'!$N$122:$AB$131)))),0)</f>
        <v>0</v>
      </c>
      <c r="P102" s="240" cm="1">
        <f t="array" ref="P102">IFERROR(IF(P$11&gt;$C$58,0,IF(P35=0,0,_xlfn.XLOOKUP($B102,'Debt Summary'!$D$95:$D$104,_xlfn.XLOOKUP(P$11,'Debt Summary'!$N$12:$AB$12,'Debt Summary'!$N$122:$AB$131)))),0)</f>
        <v>0</v>
      </c>
      <c r="Q102" s="240" cm="1">
        <f t="array" ref="Q102">IFERROR(IF(Q$11&gt;$C$58,0,IF(Q35=0,0,_xlfn.XLOOKUP($B102,'Debt Summary'!$D$95:$D$104,_xlfn.XLOOKUP(Q$11,'Debt Summary'!$N$12:$AB$12,'Debt Summary'!$N$122:$AB$131)))),0)</f>
        <v>0</v>
      </c>
      <c r="R102" s="240" cm="1">
        <f t="array" ref="R102">IFERROR(IF(R$11&gt;$C$58,0,IF(R35=0,0,_xlfn.XLOOKUP($B102,'Debt Summary'!$D$95:$D$104,_xlfn.XLOOKUP(R$11,'Debt Summary'!$N$12:$AB$12,'Debt Summary'!$N$122:$AB$131)))),0)</f>
        <v>0</v>
      </c>
      <c r="S102" s="240" cm="1">
        <f t="array" ref="S102">IFERROR(IF(S$11&gt;$C$58,0,IF(S35=0,0,_xlfn.XLOOKUP($B102,'Debt Summary'!$D$95:$D$104,_xlfn.XLOOKUP(S$11,'Debt Summary'!$N$12:$AB$12,'Debt Summary'!$N$122:$AB$131)))),0)</f>
        <v>0</v>
      </c>
    </row>
    <row r="103" spans="2:19" ht="13.5" thickBot="1" x14ac:dyDescent="0.25">
      <c r="B103" s="577" t="str">
        <f>IF('Debt Summary'!D104=0,"",'Debt Summary'!D104)</f>
        <v/>
      </c>
      <c r="D103" s="601"/>
      <c r="E103" s="240" cm="1">
        <f t="array" ref="E103">IFERROR(IF(E$11&gt;$C$58,0,IF(E36=0,0,_xlfn.XLOOKUP($B103,'Debt Summary'!$D$95:$D$104,_xlfn.XLOOKUP(E$11,'Debt Summary'!$N$12:$AB$12,'Debt Summary'!$N$122:$AB$131)))),0)</f>
        <v>0</v>
      </c>
      <c r="F103" s="240" cm="1">
        <f t="array" ref="F103">IFERROR(IF(F$11&gt;$C$58,0,IF(F36=0,0,_xlfn.XLOOKUP($B103,'Debt Summary'!$D$95:$D$104,_xlfn.XLOOKUP(F$11,'Debt Summary'!$N$12:$AB$12,'Debt Summary'!$N$122:$AB$131)))),0)</f>
        <v>0</v>
      </c>
      <c r="G103" s="240" cm="1">
        <f t="array" ref="G103">IFERROR(IF(G$11&gt;$C$58,0,IF(G36=0,0,_xlfn.XLOOKUP($B103,'Debt Summary'!$D$95:$D$104,_xlfn.XLOOKUP(G$11,'Debt Summary'!$N$12:$AB$12,'Debt Summary'!$N$122:$AB$131)))),0)</f>
        <v>0</v>
      </c>
      <c r="H103" s="240" cm="1">
        <f t="array" ref="H103">IFERROR(IF(H$11&gt;$C$58,0,IF(H36=0,0,_xlfn.XLOOKUP($B103,'Debt Summary'!$D$95:$D$104,_xlfn.XLOOKUP(H$11,'Debt Summary'!$N$12:$AB$12,'Debt Summary'!$N$122:$AB$131)))),0)</f>
        <v>0</v>
      </c>
      <c r="I103" s="240" cm="1">
        <f t="array" ref="I103">IFERROR(IF(I$11&gt;$C$58,0,IF(I36=0,0,_xlfn.XLOOKUP($B103,'Debt Summary'!$D$95:$D$104,_xlfn.XLOOKUP(I$11,'Debt Summary'!$N$12:$AB$12,'Debt Summary'!$N$122:$AB$131)))),0)</f>
        <v>0</v>
      </c>
      <c r="J103" s="240" cm="1">
        <f t="array" ref="J103">IFERROR(IF(J$11&gt;$C$58,0,IF(J36=0,0,_xlfn.XLOOKUP($B103,'Debt Summary'!$D$95:$D$104,_xlfn.XLOOKUP(J$11,'Debt Summary'!$N$12:$AB$12,'Debt Summary'!$N$122:$AB$131)))),0)</f>
        <v>0</v>
      </c>
      <c r="K103" s="240" cm="1">
        <f t="array" ref="K103">IFERROR(IF(K$11&gt;$C$58,0,IF(K36=0,0,_xlfn.XLOOKUP($B103,'Debt Summary'!$D$95:$D$104,_xlfn.XLOOKUP(K$11,'Debt Summary'!$N$12:$AB$12,'Debt Summary'!$N$122:$AB$131)))),0)</f>
        <v>0</v>
      </c>
      <c r="L103" s="240" cm="1">
        <f t="array" ref="L103">IFERROR(IF(L$11&gt;$C$58,0,IF(L36=0,0,_xlfn.XLOOKUP($B103,'Debt Summary'!$D$95:$D$104,_xlfn.XLOOKUP(L$11,'Debt Summary'!$N$12:$AB$12,'Debt Summary'!$N$122:$AB$131)))),0)</f>
        <v>0</v>
      </c>
      <c r="M103" s="240" cm="1">
        <f t="array" ref="M103">IFERROR(IF(M$11&gt;$C$58,0,IF(M36=0,0,_xlfn.XLOOKUP($B103,'Debt Summary'!$D$95:$D$104,_xlfn.XLOOKUP(M$11,'Debt Summary'!$N$12:$AB$12,'Debt Summary'!$N$122:$AB$131)))),0)</f>
        <v>0</v>
      </c>
      <c r="N103" s="240" cm="1">
        <f t="array" ref="N103">IFERROR(IF(N$11&gt;$C$58,0,IF(N36=0,0,_xlfn.XLOOKUP($B103,'Debt Summary'!$D$95:$D$104,_xlfn.XLOOKUP(N$11,'Debt Summary'!$N$12:$AB$12,'Debt Summary'!$N$122:$AB$131)))),0)</f>
        <v>0</v>
      </c>
      <c r="O103" s="240" cm="1">
        <f t="array" ref="O103">IFERROR(IF(O$11&gt;$C$58,0,IF(O36=0,0,_xlfn.XLOOKUP($B103,'Debt Summary'!$D$95:$D$104,_xlfn.XLOOKUP(O$11,'Debt Summary'!$N$12:$AB$12,'Debt Summary'!$N$122:$AB$131)))),0)</f>
        <v>0</v>
      </c>
      <c r="P103" s="240" cm="1">
        <f t="array" ref="P103">IFERROR(IF(P$11&gt;$C$58,0,IF(P36=0,0,_xlfn.XLOOKUP($B103,'Debt Summary'!$D$95:$D$104,_xlfn.XLOOKUP(P$11,'Debt Summary'!$N$12:$AB$12,'Debt Summary'!$N$122:$AB$131)))),0)</f>
        <v>0</v>
      </c>
      <c r="Q103" s="240" cm="1">
        <f t="array" ref="Q103">IFERROR(IF(Q$11&gt;$C$58,0,IF(Q36=0,0,_xlfn.XLOOKUP($B103,'Debt Summary'!$D$95:$D$104,_xlfn.XLOOKUP(Q$11,'Debt Summary'!$N$12:$AB$12,'Debt Summary'!$N$122:$AB$131)))),0)</f>
        <v>0</v>
      </c>
      <c r="R103" s="240" cm="1">
        <f t="array" ref="R103">IFERROR(IF(R$11&gt;$C$58,0,IF(R36=0,0,_xlfn.XLOOKUP($B103,'Debt Summary'!$D$95:$D$104,_xlfn.XLOOKUP(R$11,'Debt Summary'!$N$12:$AB$12,'Debt Summary'!$N$122:$AB$131)))),0)</f>
        <v>0</v>
      </c>
      <c r="S103" s="240" cm="1">
        <f t="array" ref="S103">IFERROR(IF(S$11&gt;$C$58,0,IF(S36=0,0,_xlfn.XLOOKUP($B103,'Debt Summary'!$D$95:$D$104,_xlfn.XLOOKUP(S$11,'Debt Summary'!$N$12:$AB$12,'Debt Summary'!$N$122:$AB$131)))),0)</f>
        <v>0</v>
      </c>
    </row>
    <row r="104" spans="2:19" x14ac:dyDescent="0.2">
      <c r="B104" s="592" t="s">
        <v>402</v>
      </c>
      <c r="C104" s="593"/>
      <c r="D104" s="593"/>
      <c r="E104" s="594">
        <f>SUM(E94:E103)</f>
        <v>0</v>
      </c>
      <c r="F104" s="595">
        <f t="shared" ref="F104:S104" si="23">SUM(F94:F103)</f>
        <v>0</v>
      </c>
      <c r="G104" s="595">
        <f t="shared" si="23"/>
        <v>0</v>
      </c>
      <c r="H104" s="595">
        <f t="shared" si="23"/>
        <v>0</v>
      </c>
      <c r="I104" s="595">
        <f t="shared" si="23"/>
        <v>0</v>
      </c>
      <c r="J104" s="595">
        <f t="shared" si="23"/>
        <v>0</v>
      </c>
      <c r="K104" s="595">
        <f t="shared" si="23"/>
        <v>0</v>
      </c>
      <c r="L104" s="595">
        <f t="shared" si="23"/>
        <v>0</v>
      </c>
      <c r="M104" s="595">
        <f t="shared" si="23"/>
        <v>0</v>
      </c>
      <c r="N104" s="595">
        <f t="shared" si="23"/>
        <v>0</v>
      </c>
      <c r="O104" s="595">
        <f t="shared" si="23"/>
        <v>0</v>
      </c>
      <c r="P104" s="595">
        <f t="shared" si="23"/>
        <v>0</v>
      </c>
      <c r="Q104" s="595">
        <f t="shared" si="23"/>
        <v>0</v>
      </c>
      <c r="R104" s="595">
        <f t="shared" si="23"/>
        <v>0</v>
      </c>
      <c r="S104" s="595">
        <f t="shared" si="23"/>
        <v>0</v>
      </c>
    </row>
    <row r="105" spans="2:19" ht="13.5" thickBot="1" x14ac:dyDescent="0.25">
      <c r="B105" s="653" t="s">
        <v>403</v>
      </c>
      <c r="C105" s="654"/>
      <c r="D105" s="655"/>
      <c r="E105" s="656">
        <f t="shared" ref="E105:S105" si="24">IFERROR(IF(E$11&gt;$C$58,"",-E104/E59),0)</f>
        <v>0</v>
      </c>
      <c r="F105" s="652">
        <f t="shared" si="24"/>
        <v>0</v>
      </c>
      <c r="G105" s="652">
        <f t="shared" si="24"/>
        <v>0</v>
      </c>
      <c r="H105" s="652">
        <f t="shared" si="24"/>
        <v>0</v>
      </c>
      <c r="I105" s="652">
        <f t="shared" si="24"/>
        <v>0</v>
      </c>
      <c r="J105" s="652">
        <f t="shared" si="24"/>
        <v>0</v>
      </c>
      <c r="K105" s="652">
        <f t="shared" si="24"/>
        <v>0</v>
      </c>
      <c r="L105" s="652">
        <f t="shared" si="24"/>
        <v>0</v>
      </c>
      <c r="M105" s="652" t="str">
        <f t="shared" si="24"/>
        <v/>
      </c>
      <c r="N105" s="652" t="str">
        <f t="shared" si="24"/>
        <v/>
      </c>
      <c r="O105" s="652" t="str">
        <f t="shared" si="24"/>
        <v/>
      </c>
      <c r="P105" s="652" t="str">
        <f t="shared" si="24"/>
        <v/>
      </c>
      <c r="Q105" s="652" t="str">
        <f t="shared" si="24"/>
        <v/>
      </c>
      <c r="R105" s="652" t="str">
        <f t="shared" si="24"/>
        <v/>
      </c>
      <c r="S105" s="652" t="str">
        <f t="shared" si="24"/>
        <v/>
      </c>
    </row>
    <row r="106" spans="2:19" x14ac:dyDescent="0.2">
      <c r="D106" s="657"/>
    </row>
    <row r="107" spans="2:19" x14ac:dyDescent="0.2">
      <c r="B107" s="576" t="s">
        <v>404</v>
      </c>
      <c r="D107" s="600"/>
    </row>
    <row r="108" spans="2:19" x14ac:dyDescent="0.2">
      <c r="B108" s="577" t="s">
        <v>390</v>
      </c>
      <c r="D108" s="635">
        <f>-D18</f>
        <v>0</v>
      </c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</row>
    <row r="109" spans="2:19" x14ac:dyDescent="0.2">
      <c r="B109" s="588" t="s">
        <v>405</v>
      </c>
      <c r="D109" s="635">
        <f>D15</f>
        <v>0</v>
      </c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</row>
    <row r="110" spans="2:19" x14ac:dyDescent="0.2">
      <c r="B110" s="588" t="s">
        <v>406</v>
      </c>
      <c r="D110" s="635">
        <f>D16</f>
        <v>0</v>
      </c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</row>
    <row r="111" spans="2:19" x14ac:dyDescent="0.2">
      <c r="B111" s="588" t="s">
        <v>407</v>
      </c>
      <c r="D111" s="635">
        <f>D17</f>
        <v>0</v>
      </c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</row>
    <row r="112" spans="2:19" x14ac:dyDescent="0.2">
      <c r="B112" s="577" t="s">
        <v>350</v>
      </c>
      <c r="D112" s="600"/>
      <c r="E112" s="240">
        <f>E66</f>
        <v>0</v>
      </c>
      <c r="F112" s="240">
        <f t="shared" ref="F112:S112" si="25">F66</f>
        <v>0</v>
      </c>
      <c r="G112" s="240">
        <f t="shared" si="25"/>
        <v>0</v>
      </c>
      <c r="H112" s="240">
        <f t="shared" si="25"/>
        <v>0</v>
      </c>
      <c r="I112" s="240">
        <f t="shared" si="25"/>
        <v>0</v>
      </c>
      <c r="J112" s="240">
        <f t="shared" si="25"/>
        <v>0</v>
      </c>
      <c r="K112" s="240">
        <f t="shared" si="25"/>
        <v>0</v>
      </c>
      <c r="L112" s="240">
        <f t="shared" si="25"/>
        <v>0</v>
      </c>
      <c r="M112" s="240">
        <f t="shared" si="25"/>
        <v>0</v>
      </c>
      <c r="N112" s="240">
        <f t="shared" si="25"/>
        <v>0</v>
      </c>
      <c r="O112" s="240">
        <f t="shared" si="25"/>
        <v>0</v>
      </c>
      <c r="P112" s="240">
        <f t="shared" si="25"/>
        <v>0</v>
      </c>
      <c r="Q112" s="240">
        <f t="shared" si="25"/>
        <v>0</v>
      </c>
      <c r="R112" s="240">
        <f t="shared" si="25"/>
        <v>0</v>
      </c>
      <c r="S112" s="240">
        <f t="shared" si="25"/>
        <v>0</v>
      </c>
    </row>
    <row r="113" spans="2:19" x14ac:dyDescent="0.2">
      <c r="B113" s="577" t="s">
        <v>408</v>
      </c>
      <c r="D113" s="600"/>
      <c r="E113" s="240">
        <f>E67</f>
        <v>0</v>
      </c>
      <c r="F113" s="240">
        <f t="shared" ref="F113:S113" si="26">F67</f>
        <v>0</v>
      </c>
      <c r="G113" s="240">
        <f t="shared" si="26"/>
        <v>0</v>
      </c>
      <c r="H113" s="240">
        <f t="shared" si="26"/>
        <v>0</v>
      </c>
      <c r="I113" s="240">
        <f t="shared" si="26"/>
        <v>0</v>
      </c>
      <c r="J113" s="240">
        <f t="shared" si="26"/>
        <v>0</v>
      </c>
      <c r="K113" s="240">
        <f t="shared" si="26"/>
        <v>0</v>
      </c>
      <c r="L113" s="240">
        <f t="shared" si="26"/>
        <v>0</v>
      </c>
      <c r="M113" s="240">
        <f t="shared" si="26"/>
        <v>0</v>
      </c>
      <c r="N113" s="240">
        <f t="shared" si="26"/>
        <v>0</v>
      </c>
      <c r="O113" s="240">
        <f t="shared" si="26"/>
        <v>0</v>
      </c>
      <c r="P113" s="240">
        <f t="shared" si="26"/>
        <v>0</v>
      </c>
      <c r="Q113" s="240">
        <f t="shared" si="26"/>
        <v>0</v>
      </c>
      <c r="R113" s="240">
        <f t="shared" si="26"/>
        <v>0</v>
      </c>
      <c r="S113" s="240">
        <f t="shared" si="26"/>
        <v>0</v>
      </c>
    </row>
    <row r="114" spans="2:19" x14ac:dyDescent="0.2">
      <c r="B114" s="577" t="s">
        <v>409</v>
      </c>
      <c r="D114" s="600"/>
      <c r="E114" s="240">
        <f>E89</f>
        <v>0</v>
      </c>
      <c r="F114" s="240">
        <f t="shared" ref="F114:S114" si="27">F89</f>
        <v>0</v>
      </c>
      <c r="G114" s="240">
        <f t="shared" si="27"/>
        <v>0</v>
      </c>
      <c r="H114" s="240">
        <f t="shared" si="27"/>
        <v>0</v>
      </c>
      <c r="I114" s="240">
        <f t="shared" si="27"/>
        <v>0</v>
      </c>
      <c r="J114" s="240">
        <f t="shared" si="27"/>
        <v>0</v>
      </c>
      <c r="K114" s="240">
        <f t="shared" si="27"/>
        <v>0</v>
      </c>
      <c r="L114" s="240">
        <f t="shared" si="27"/>
        <v>0</v>
      </c>
      <c r="M114" s="240">
        <f t="shared" si="27"/>
        <v>0</v>
      </c>
      <c r="N114" s="240">
        <f t="shared" si="27"/>
        <v>0</v>
      </c>
      <c r="O114" s="240">
        <f t="shared" si="27"/>
        <v>0</v>
      </c>
      <c r="P114" s="240">
        <f t="shared" si="27"/>
        <v>0</v>
      </c>
      <c r="Q114" s="240">
        <f t="shared" si="27"/>
        <v>0</v>
      </c>
      <c r="R114" s="240">
        <f t="shared" si="27"/>
        <v>0</v>
      </c>
      <c r="S114" s="240">
        <f t="shared" si="27"/>
        <v>0</v>
      </c>
    </row>
    <row r="115" spans="2:19" x14ac:dyDescent="0.2">
      <c r="B115" s="577" t="str">
        <f>B68</f>
        <v>Recaptured Residual Value of PayGo TIF</v>
      </c>
      <c r="D115" s="600"/>
      <c r="E115" s="240">
        <f>E68</f>
        <v>0</v>
      </c>
      <c r="F115" s="240">
        <f t="shared" ref="F115:S115" si="28">F68</f>
        <v>0</v>
      </c>
      <c r="G115" s="240">
        <f t="shared" si="28"/>
        <v>0</v>
      </c>
      <c r="H115" s="240">
        <f t="shared" si="28"/>
        <v>0</v>
      </c>
      <c r="I115" s="240">
        <f t="shared" si="28"/>
        <v>0</v>
      </c>
      <c r="J115" s="240">
        <f t="shared" si="28"/>
        <v>0</v>
      </c>
      <c r="K115" s="240">
        <f t="shared" si="28"/>
        <v>0</v>
      </c>
      <c r="L115" s="240">
        <f t="shared" si="28"/>
        <v>0</v>
      </c>
      <c r="M115" s="240">
        <f t="shared" si="28"/>
        <v>0</v>
      </c>
      <c r="N115" s="240">
        <f t="shared" si="28"/>
        <v>0</v>
      </c>
      <c r="O115" s="240">
        <f t="shared" si="28"/>
        <v>0</v>
      </c>
      <c r="P115" s="240">
        <f t="shared" si="28"/>
        <v>0</v>
      </c>
      <c r="Q115" s="240">
        <f t="shared" si="28"/>
        <v>0</v>
      </c>
      <c r="R115" s="240">
        <f t="shared" si="28"/>
        <v>0</v>
      </c>
      <c r="S115" s="240">
        <f t="shared" si="28"/>
        <v>0</v>
      </c>
    </row>
    <row r="116" spans="2:19" x14ac:dyDescent="0.2">
      <c r="B116" s="577" t="s">
        <v>393</v>
      </c>
      <c r="D116" s="600"/>
      <c r="E116" s="240">
        <f>E61</f>
        <v>0</v>
      </c>
      <c r="F116" s="240">
        <f t="shared" ref="F116:S116" si="29">F61</f>
        <v>0</v>
      </c>
      <c r="G116" s="240">
        <f t="shared" si="29"/>
        <v>0</v>
      </c>
      <c r="H116" s="240">
        <f t="shared" si="29"/>
        <v>0</v>
      </c>
      <c r="I116" s="240">
        <f t="shared" si="29"/>
        <v>0</v>
      </c>
      <c r="J116" s="240">
        <f t="shared" si="29"/>
        <v>0</v>
      </c>
      <c r="K116" s="240">
        <f t="shared" si="29"/>
        <v>0</v>
      </c>
      <c r="L116" s="240">
        <f t="shared" si="29"/>
        <v>0</v>
      </c>
      <c r="M116" s="240">
        <f t="shared" si="29"/>
        <v>0</v>
      </c>
      <c r="N116" s="240">
        <f t="shared" si="29"/>
        <v>0</v>
      </c>
      <c r="O116" s="240">
        <f t="shared" si="29"/>
        <v>0</v>
      </c>
      <c r="P116" s="240">
        <f t="shared" si="29"/>
        <v>0</v>
      </c>
      <c r="Q116" s="240">
        <f t="shared" si="29"/>
        <v>0</v>
      </c>
      <c r="R116" s="240">
        <f t="shared" si="29"/>
        <v>0</v>
      </c>
      <c r="S116" s="240">
        <f t="shared" si="29"/>
        <v>0</v>
      </c>
    </row>
    <row r="117" spans="2:19" ht="13.5" thickBot="1" x14ac:dyDescent="0.25">
      <c r="B117" s="577" t="s">
        <v>410</v>
      </c>
      <c r="D117" s="601"/>
      <c r="E117" s="240">
        <f>IF(E$11&gt;$C$58,0,IF(E$11=$C$58,E$104,0))</f>
        <v>0</v>
      </c>
      <c r="F117" s="240">
        <f t="shared" ref="F117:S117" si="30">IF(F$11&gt;$C$58,0,IF(F$11=$C$58,F$104,0))</f>
        <v>0</v>
      </c>
      <c r="G117" s="240">
        <f t="shared" si="30"/>
        <v>0</v>
      </c>
      <c r="H117" s="240">
        <f t="shared" si="30"/>
        <v>0</v>
      </c>
      <c r="I117" s="240">
        <f t="shared" si="30"/>
        <v>0</v>
      </c>
      <c r="J117" s="240">
        <f t="shared" si="30"/>
        <v>0</v>
      </c>
      <c r="K117" s="240">
        <f t="shared" si="30"/>
        <v>0</v>
      </c>
      <c r="L117" s="240">
        <f t="shared" si="30"/>
        <v>0</v>
      </c>
      <c r="M117" s="240">
        <f t="shared" si="30"/>
        <v>0</v>
      </c>
      <c r="N117" s="240">
        <f t="shared" si="30"/>
        <v>0</v>
      </c>
      <c r="O117" s="240">
        <f t="shared" si="30"/>
        <v>0</v>
      </c>
      <c r="P117" s="240">
        <f t="shared" si="30"/>
        <v>0</v>
      </c>
      <c r="Q117" s="240">
        <f t="shared" si="30"/>
        <v>0</v>
      </c>
      <c r="R117" s="240">
        <f t="shared" si="30"/>
        <v>0</v>
      </c>
      <c r="S117" s="240">
        <f t="shared" si="30"/>
        <v>0</v>
      </c>
    </row>
    <row r="118" spans="2:19" x14ac:dyDescent="0.2">
      <c r="B118" s="639" t="s">
        <v>411</v>
      </c>
      <c r="C118" s="640"/>
      <c r="D118" s="651">
        <f t="shared" ref="D118:S118" si="31">SUM(D108:D117)</f>
        <v>0</v>
      </c>
      <c r="E118" s="641">
        <f t="shared" si="31"/>
        <v>0</v>
      </c>
      <c r="F118" s="642">
        <f t="shared" si="31"/>
        <v>0</v>
      </c>
      <c r="G118" s="642">
        <f t="shared" si="31"/>
        <v>0</v>
      </c>
      <c r="H118" s="642">
        <f t="shared" si="31"/>
        <v>0</v>
      </c>
      <c r="I118" s="642">
        <f t="shared" si="31"/>
        <v>0</v>
      </c>
      <c r="J118" s="642">
        <f t="shared" si="31"/>
        <v>0</v>
      </c>
      <c r="K118" s="642">
        <f t="shared" si="31"/>
        <v>0</v>
      </c>
      <c r="L118" s="642">
        <f t="shared" si="31"/>
        <v>0</v>
      </c>
      <c r="M118" s="642">
        <f t="shared" si="31"/>
        <v>0</v>
      </c>
      <c r="N118" s="642">
        <f t="shared" si="31"/>
        <v>0</v>
      </c>
      <c r="O118" s="642">
        <f t="shared" si="31"/>
        <v>0</v>
      </c>
      <c r="P118" s="642">
        <f t="shared" si="31"/>
        <v>0</v>
      </c>
      <c r="Q118" s="642">
        <f t="shared" si="31"/>
        <v>0</v>
      </c>
      <c r="R118" s="642">
        <f t="shared" si="31"/>
        <v>0</v>
      </c>
      <c r="S118" s="642">
        <f t="shared" si="31"/>
        <v>0</v>
      </c>
    </row>
    <row r="119" spans="2:19" x14ac:dyDescent="0.2">
      <c r="B119" s="643" t="s">
        <v>412</v>
      </c>
      <c r="C119" s="644"/>
      <c r="D119" s="646" t="e">
        <f>AVERAGE(E119:S119)</f>
        <v>#DIV/0!</v>
      </c>
      <c r="E119" s="645" t="e" cm="1">
        <f t="array" ref="E119">IF(E$11&gt;$C$58,"",SUM(E108:E114/-$D118))</f>
        <v>#DIV/0!</v>
      </c>
      <c r="F119" s="649" t="e" cm="1">
        <f t="array" ref="F119">IF(F$11&gt;$C$58,"",SUM(F108:F114/-$D118))</f>
        <v>#DIV/0!</v>
      </c>
      <c r="G119" s="649" t="e" cm="1">
        <f t="array" ref="G119">IF(G$11&gt;$C$58,"",SUM(G108:G114/-$D118))</f>
        <v>#DIV/0!</v>
      </c>
      <c r="H119" s="649" t="e" cm="1">
        <f t="array" ref="H119">IF(H$11&gt;$C$58,"",SUM(H108:H114/-$D118))</f>
        <v>#DIV/0!</v>
      </c>
      <c r="I119" s="649" t="e" cm="1">
        <f t="array" ref="I119">IF(I$11&gt;$C$58,"",SUM(I108:I114/-$D118))</f>
        <v>#DIV/0!</v>
      </c>
      <c r="J119" s="649" t="e" cm="1">
        <f t="array" ref="J119">IF(J$11&gt;$C$58,"",SUM(J108:J114/-$D118))</f>
        <v>#DIV/0!</v>
      </c>
      <c r="K119" s="649" t="e" cm="1">
        <f t="array" ref="K119">IF(K$11&gt;$C$58,"",SUM(K108:K114/-$D118))</f>
        <v>#DIV/0!</v>
      </c>
      <c r="L119" s="649" t="e" cm="1">
        <f t="array" ref="L119">IF(L$11&gt;$C$58,"",SUM(L108:L114/-$D118))</f>
        <v>#DIV/0!</v>
      </c>
      <c r="M119" s="649" t="str" cm="1">
        <f t="array" ref="M119">IF(M$11&gt;$C$58,"",SUM(M108:M114/-$D118))</f>
        <v/>
      </c>
      <c r="N119" s="649" t="str" cm="1">
        <f t="array" ref="N119">IF(N$11&gt;$C$58,"",SUM(N108:N114/-$D118))</f>
        <v/>
      </c>
      <c r="O119" s="649" t="str" cm="1">
        <f t="array" ref="O119">IF(O$11&gt;$C$58,"",SUM(O108:O114/-$D118))</f>
        <v/>
      </c>
      <c r="P119" s="649" t="str" cm="1">
        <f t="array" ref="P119">IF(P$11&gt;$C$58,"",SUM(P108:P114/-$D118))</f>
        <v/>
      </c>
      <c r="Q119" s="649" t="str" cm="1">
        <f t="array" ref="Q119">IF(Q$11&gt;$C$58,"",SUM(Q108:Q114/-$D118))</f>
        <v/>
      </c>
      <c r="R119" s="649" t="str" cm="1">
        <f t="array" ref="R119">IF(R$11&gt;$C$58,"",SUM(R108:R114/-$D118))</f>
        <v/>
      </c>
      <c r="S119" s="649" t="str" cm="1">
        <f t="array" ref="S119">IF(S$11&gt;$C$58,"",SUM(S108:S114/-$D118))</f>
        <v/>
      </c>
    </row>
    <row r="120" spans="2:19" x14ac:dyDescent="0.2">
      <c r="B120" s="643" t="str">
        <f>_xlfn.CONCAT("Unlevered IRR - Sale Year "&amp;$C$58)</f>
        <v>Unlevered IRR - Sale Year 8</v>
      </c>
      <c r="C120" s="644"/>
      <c r="D120" s="646" t="e">
        <f>IRR($D$118:$S$118)</f>
        <v>#NUM!</v>
      </c>
      <c r="E120" s="647"/>
      <c r="F120" s="644"/>
      <c r="G120" s="644"/>
      <c r="H120" s="644"/>
      <c r="I120" s="644"/>
      <c r="J120" s="644"/>
      <c r="K120" s="644"/>
      <c r="L120" s="644"/>
      <c r="M120" s="644"/>
      <c r="N120" s="644"/>
      <c r="O120" s="644"/>
      <c r="P120" s="644"/>
      <c r="Q120" s="644"/>
      <c r="R120" s="644"/>
      <c r="S120" s="644"/>
    </row>
    <row r="121" spans="2:19" x14ac:dyDescent="0.2">
      <c r="B121" s="643" t="s">
        <v>396</v>
      </c>
      <c r="C121" s="644"/>
      <c r="D121" s="648" t="e">
        <f>-SUMIF($D$118:$S$118,"&gt;0")/SUMIF($D$118:$S$118,"&lt;0")</f>
        <v>#DIV/0!</v>
      </c>
      <c r="E121" s="647"/>
      <c r="F121" s="644"/>
      <c r="G121" s="644"/>
      <c r="H121" s="644"/>
      <c r="I121" s="644"/>
      <c r="J121" s="644"/>
      <c r="K121" s="644"/>
      <c r="L121" s="644"/>
      <c r="M121" s="644"/>
      <c r="N121" s="644"/>
      <c r="O121" s="644"/>
      <c r="P121" s="644"/>
      <c r="Q121" s="644"/>
      <c r="R121" s="644"/>
      <c r="S121" s="644"/>
    </row>
    <row r="122" spans="2:19" x14ac:dyDescent="0.2">
      <c r="B122" s="643" t="s">
        <v>397</v>
      </c>
      <c r="C122" s="644"/>
      <c r="D122" s="650">
        <f>SUM(D118:S118)</f>
        <v>0</v>
      </c>
      <c r="E122" s="647"/>
      <c r="F122" s="644"/>
      <c r="G122" s="644"/>
      <c r="H122" s="644"/>
      <c r="I122" s="644"/>
      <c r="J122" s="644"/>
      <c r="K122" s="644"/>
      <c r="L122" s="644"/>
      <c r="M122" s="644"/>
      <c r="N122" s="644"/>
      <c r="O122" s="644"/>
      <c r="P122" s="644"/>
      <c r="Q122" s="644"/>
      <c r="R122" s="644"/>
      <c r="S122" s="644"/>
    </row>
  </sheetData>
  <sheetProtection sheet="1" objects="1" scenarios="1" selectLockedCells="1"/>
  <conditionalFormatting sqref="C58">
    <cfRule type="containsBlanks" dxfId="13" priority="1">
      <formula>LEN(TRIM(C58))=0</formula>
    </cfRule>
  </conditionalFormatting>
  <conditionalFormatting sqref="D13 D19:D63 D66:D69 D71:D107 D112:D117 D119:D122">
    <cfRule type="containsBlanks" dxfId="12" priority="10">
      <formula>LEN(TRIM(D13))=0</formula>
    </cfRule>
  </conditionalFormatting>
  <conditionalFormatting sqref="E20:S20">
    <cfRule type="notContainsBlanks" dxfId="11" priority="43">
      <formula>LEN(TRIM(E20))&gt;0</formula>
    </cfRule>
  </conditionalFormatting>
  <conditionalFormatting sqref="E32:S32">
    <cfRule type="cellIs" dxfId="10" priority="39" operator="greaterThan">
      <formula>$C$32</formula>
    </cfRule>
  </conditionalFormatting>
  <conditionalFormatting sqref="E58:S58">
    <cfRule type="notContainsBlanks" dxfId="9" priority="6">
      <formula>LEN(TRIM(E58))&gt;0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2950-F814-498F-8286-583B65FF8A1C}">
  <dimension ref="B2:M38"/>
  <sheetViews>
    <sheetView zoomScale="85" zoomScaleNormal="85" workbookViewId="0">
      <selection activeCell="N18" sqref="N18"/>
    </sheetView>
  </sheetViews>
  <sheetFormatPr defaultColWidth="8.5703125" defaultRowHeight="15" customHeight="1" x14ac:dyDescent="0.25"/>
  <cols>
    <col min="1" max="1" width="6" style="125" customWidth="1"/>
    <col min="2" max="2" width="43.42578125" style="125" customWidth="1"/>
    <col min="3" max="3" width="5.85546875" style="125" customWidth="1"/>
    <col min="4" max="4" width="14.42578125" style="125" customWidth="1"/>
    <col min="5" max="5" width="7" style="125" bestFit="1" customWidth="1"/>
    <col min="6" max="6" width="19.42578125" style="125" bestFit="1" customWidth="1"/>
    <col min="7" max="7" width="6" style="125" customWidth="1"/>
    <col min="8" max="8" width="2.42578125" style="706" customWidth="1"/>
    <col min="9" max="9" width="36.85546875" style="125" customWidth="1"/>
    <col min="10" max="11" width="21.140625" style="125" customWidth="1"/>
    <col min="12" max="12" width="2.42578125" style="125" customWidth="1"/>
    <col min="13" max="13" width="13.140625" style="228" customWidth="1"/>
    <col min="14" max="14" width="29.140625" style="125" bestFit="1" customWidth="1"/>
    <col min="15" max="15" width="8.5703125" style="125"/>
    <col min="16" max="16" width="12.140625" style="125" bestFit="1" customWidth="1"/>
    <col min="17" max="17" width="7" style="125" bestFit="1" customWidth="1"/>
    <col min="18" max="18" width="9.42578125" style="125" bestFit="1" customWidth="1"/>
    <col min="19" max="16384" width="8.5703125" style="125"/>
  </cols>
  <sheetData>
    <row r="2" spans="2:13" ht="15" customHeight="1" thickBot="1" x14ac:dyDescent="0.3"/>
    <row r="3" spans="2:13" s="848" customFormat="1" ht="21" thickBot="1" x14ac:dyDescent="0.3">
      <c r="B3" s="854" t="s">
        <v>413</v>
      </c>
      <c r="C3" s="846"/>
      <c r="D3" s="846"/>
      <c r="E3" s="846"/>
      <c r="F3" s="847" t="str">
        <f>IFERROR(IF(AND(F14=F21,$F$20&lt;='Capital Sources'!$D$57),"OK","ERROR"),"N/A")</f>
        <v>N/A</v>
      </c>
      <c r="H3" s="854" t="s">
        <v>414</v>
      </c>
      <c r="I3" s="846"/>
      <c r="J3" s="846"/>
      <c r="K3" s="847" t="str">
        <f>IFERROR(IF(MAX(J5:K6)&lt;K8,"ERROR",IF(MIN(J5:K6)&gt;K8,"OK","CHECK DSCR")),"N/A")</f>
        <v>N/A</v>
      </c>
      <c r="M3" s="849"/>
    </row>
    <row r="4" spans="2:13" ht="15" customHeight="1" x14ac:dyDescent="0.25">
      <c r="F4" s="780" t="str">
        <f>IF(F3="ERROR","RLF Loan Too Large","")</f>
        <v/>
      </c>
      <c r="H4" s="228"/>
      <c r="I4" s="54"/>
      <c r="J4" s="772" t="s">
        <v>415</v>
      </c>
      <c r="K4" s="772" t="s">
        <v>416</v>
      </c>
    </row>
    <row r="5" spans="2:13" ht="15" customHeight="1" x14ac:dyDescent="0.25">
      <c r="B5" s="771" t="str">
        <f>'Project Uses'!B16</f>
        <v>Land Acquisition Costs</v>
      </c>
      <c r="C5" s="855"/>
      <c r="D5" s="770">
        <f>'Project Uses'!$C$20</f>
        <v>0</v>
      </c>
      <c r="E5" s="769" t="e">
        <f t="shared" ref="E5:E14" si="0">D5/$D$21</f>
        <v>#DIV/0!</v>
      </c>
      <c r="F5" s="768" t="e">
        <f>D5/'Capital Sources'!$D$12</f>
        <v>#DIV/0!</v>
      </c>
      <c r="H5" s="126"/>
      <c r="I5" s="54" t="str">
        <f>'Debt Summary'!D137</f>
        <v>Base Debt Service Coverage Ratio (DSCR)</v>
      </c>
      <c r="J5" s="65" t="e">
        <f>MIN('Debt Summary'!$N$137:$AB$137)</f>
        <v>#DIV/0!</v>
      </c>
      <c r="K5" s="65" t="e">
        <f>MAX('Debt Summary'!$N$137:$AB$137)</f>
        <v>#DIV/0!</v>
      </c>
    </row>
    <row r="6" spans="2:13" ht="15" customHeight="1" x14ac:dyDescent="0.25">
      <c r="B6" s="771" t="s">
        <v>156</v>
      </c>
      <c r="C6" s="855"/>
      <c r="D6" s="770">
        <f>SUM('Project Uses'!C23:C26,'Project Uses'!C28:C33)</f>
        <v>0</v>
      </c>
      <c r="E6" s="769" t="e">
        <f t="shared" si="0"/>
        <v>#DIV/0!</v>
      </c>
      <c r="F6" s="768" t="e">
        <f>D6/'Capital Sources'!$D$12</f>
        <v>#DIV/0!</v>
      </c>
      <c r="H6" s="126"/>
      <c r="I6" s="54" t="str">
        <f>'Debt Summary'!D139</f>
        <v>Adjusted DSCR with PayGo TIF</v>
      </c>
      <c r="J6" s="65" t="e">
        <f>MIN('Debt Summary'!$N$139:$AB$139)</f>
        <v>#DIV/0!</v>
      </c>
      <c r="K6" s="65" t="e">
        <f>MAX('Debt Summary'!$N$139:$AB$139)</f>
        <v>#DIV/0!</v>
      </c>
    </row>
    <row r="7" spans="2:13" ht="15" customHeight="1" x14ac:dyDescent="0.25">
      <c r="B7" s="771" t="s">
        <v>159</v>
      </c>
      <c r="C7" s="855"/>
      <c r="D7" s="770">
        <f>SUM('Project Uses'!C37:C51,'Project Uses'!C53:C54)</f>
        <v>0</v>
      </c>
      <c r="E7" s="769" t="e">
        <f t="shared" si="0"/>
        <v>#DIV/0!</v>
      </c>
      <c r="F7" s="768" t="e">
        <f>D7/'Capital Sources'!$D$12</f>
        <v>#DIV/0!</v>
      </c>
      <c r="H7" s="126"/>
      <c r="I7" s="774" t="s">
        <v>417</v>
      </c>
      <c r="J7" s="775"/>
      <c r="K7" s="776" t="e">
        <f>'Capital Sources'!$M$56</f>
        <v>#DIV/0!</v>
      </c>
    </row>
    <row r="8" spans="2:13" ht="15" customHeight="1" x14ac:dyDescent="0.25">
      <c r="B8" s="771" t="s">
        <v>418</v>
      </c>
      <c r="C8" s="855"/>
      <c r="D8" s="770">
        <f>'Project Uses'!$C$58</f>
        <v>0</v>
      </c>
      <c r="E8" s="769" t="e">
        <f t="shared" si="0"/>
        <v>#DIV/0!</v>
      </c>
      <c r="F8" s="768" t="e">
        <f>D8/'Capital Sources'!$D$12</f>
        <v>#DIV/0!</v>
      </c>
      <c r="H8" s="126"/>
      <c r="I8" s="850" t="s">
        <v>355</v>
      </c>
      <c r="J8" s="777"/>
      <c r="K8" s="778" t="e">
        <f>'Capital Sources'!$S$56</f>
        <v>#DIV/0!</v>
      </c>
    </row>
    <row r="9" spans="2:13" ht="15" customHeight="1" x14ac:dyDescent="0.25">
      <c r="B9" s="771" t="s">
        <v>419</v>
      </c>
      <c r="C9" s="31"/>
      <c r="D9" s="770">
        <f>SUM('Project Uses'!$C$59:$C$65)</f>
        <v>0</v>
      </c>
      <c r="E9" s="769" t="e">
        <f t="shared" si="0"/>
        <v>#DIV/0!</v>
      </c>
      <c r="F9" s="768" t="e">
        <f>D9/'Capital Sources'!$D$12</f>
        <v>#DIV/0!</v>
      </c>
      <c r="H9" s="126"/>
      <c r="I9" s="850" t="s">
        <v>420</v>
      </c>
      <c r="J9" s="777">
        <f>_xlfn.XLOOKUP('CASH FLOW'!$C$72,'CASH FLOW'!$K$76:$AX$76,'CASH FLOW'!$K$12:$AX$12)</f>
        <v>1</v>
      </c>
      <c r="K9" s="779" t="e">
        <f>MAX(_xlfn.XLOOKUP($J$9,'Debt Summary'!$N$12:$AB$12,'Debt Summary'!$N$137:$AB$137),_xlfn.XLOOKUP($J$9,'Debt Summary'!$N$12:$AB$12,'Debt Summary'!$N$139:$AB$139))</f>
        <v>#DIV/0!</v>
      </c>
    </row>
    <row r="10" spans="2:13" ht="15" customHeight="1" x14ac:dyDescent="0.25">
      <c r="B10" s="771" t="s">
        <v>421</v>
      </c>
      <c r="C10" s="31"/>
      <c r="D10" s="770">
        <f>SUM('Project Uses'!$C$69:$C$70)</f>
        <v>0</v>
      </c>
      <c r="E10" s="769" t="e">
        <f t="shared" si="0"/>
        <v>#DIV/0!</v>
      </c>
      <c r="F10" s="768" t="e">
        <f>D10/'Capital Sources'!$D$12</f>
        <v>#DIV/0!</v>
      </c>
      <c r="H10" s="126"/>
    </row>
    <row r="11" spans="2:13" ht="15" customHeight="1" x14ac:dyDescent="0.25">
      <c r="B11" s="771" t="s">
        <v>165</v>
      </c>
      <c r="C11" s="31"/>
      <c r="D11" s="770">
        <f>SUM('Project Uses'!$C$71:$C$74)</f>
        <v>0</v>
      </c>
      <c r="E11" s="769" t="e">
        <f t="shared" si="0"/>
        <v>#DIV/0!</v>
      </c>
      <c r="F11" s="768" t="e">
        <f>D11/'Capital Sources'!$D$12</f>
        <v>#DIV/0!</v>
      </c>
    </row>
    <row r="12" spans="2:13" ht="15" customHeight="1" x14ac:dyDescent="0.25">
      <c r="B12" s="771" t="s">
        <v>422</v>
      </c>
      <c r="C12" s="31"/>
      <c r="D12" s="770">
        <f>'Project Uses'!$C$27</f>
        <v>0</v>
      </c>
      <c r="E12" s="769" t="e">
        <f t="shared" si="0"/>
        <v>#DIV/0!</v>
      </c>
      <c r="F12" s="768" t="e">
        <f>D12/'Capital Sources'!$D$12</f>
        <v>#DIV/0!</v>
      </c>
      <c r="L12" s="228"/>
    </row>
    <row r="13" spans="2:13" ht="15" customHeight="1" x14ac:dyDescent="0.25">
      <c r="B13" s="783" t="s">
        <v>423</v>
      </c>
      <c r="C13" s="856"/>
      <c r="D13" s="788">
        <f>'Project Uses'!$C$52</f>
        <v>0</v>
      </c>
      <c r="E13" s="789" t="e">
        <f t="shared" si="0"/>
        <v>#DIV/0!</v>
      </c>
      <c r="F13" s="790" t="e">
        <f>D13/'Capital Sources'!$D$12</f>
        <v>#DIV/0!</v>
      </c>
    </row>
    <row r="14" spans="2:13" ht="15" customHeight="1" x14ac:dyDescent="0.25">
      <c r="B14" s="860" t="s">
        <v>424</v>
      </c>
      <c r="C14" s="857"/>
      <c r="D14" s="830">
        <f>SUM(D5:D13)</f>
        <v>0</v>
      </c>
      <c r="E14" s="831" t="e">
        <f t="shared" si="0"/>
        <v>#DIV/0!</v>
      </c>
      <c r="F14" s="830" t="e">
        <f>D14/'Capital Sources'!$D$12</f>
        <v>#DIV/0!</v>
      </c>
    </row>
    <row r="15" spans="2:13" ht="15" customHeight="1" x14ac:dyDescent="0.25">
      <c r="B15" s="227"/>
    </row>
    <row r="16" spans="2:13" ht="15" customHeight="1" x14ac:dyDescent="0.25">
      <c r="B16" s="771" t="s">
        <v>320</v>
      </c>
      <c r="C16" s="855"/>
      <c r="D16" s="770">
        <f>SUMIF('Capital Sources'!$E$17:$E$52,$B16,'Capital Sources'!$D$17:$D$52)</f>
        <v>0</v>
      </c>
      <c r="E16" s="769" t="e">
        <f t="shared" ref="E16:E21" si="1">D16/$D$21</f>
        <v>#DIV/0!</v>
      </c>
      <c r="F16" s="768" t="e">
        <f>D16/'Capital Sources'!$D$12</f>
        <v>#DIV/0!</v>
      </c>
    </row>
    <row r="17" spans="2:13" ht="15" customHeight="1" x14ac:dyDescent="0.25">
      <c r="B17" s="771" t="s">
        <v>321</v>
      </c>
      <c r="C17" s="855"/>
      <c r="D17" s="770">
        <f>SUMIF('Capital Sources'!$E$17:$E$52,$B17,'Capital Sources'!$D$17:$D$52)</f>
        <v>0</v>
      </c>
      <c r="E17" s="769" t="e">
        <f t="shared" si="1"/>
        <v>#DIV/0!</v>
      </c>
      <c r="F17" s="768" t="e">
        <f>D17/'Capital Sources'!$D$12</f>
        <v>#DIV/0!</v>
      </c>
    </row>
    <row r="18" spans="2:13" ht="15" customHeight="1" x14ac:dyDescent="0.25">
      <c r="B18" s="771" t="s">
        <v>323</v>
      </c>
      <c r="C18" s="855"/>
      <c r="D18" s="770">
        <f>SUMIF('Capital Sources'!$E$17:$E$52,$B18,'Capital Sources'!$D$17:$D$52)</f>
        <v>0</v>
      </c>
      <c r="E18" s="769" t="e">
        <f t="shared" si="1"/>
        <v>#DIV/0!</v>
      </c>
      <c r="F18" s="768" t="e">
        <f>D18/'Capital Sources'!$D$12</f>
        <v>#DIV/0!</v>
      </c>
    </row>
    <row r="19" spans="2:13" ht="15" customHeight="1" x14ac:dyDescent="0.25">
      <c r="B19" s="771" t="s">
        <v>128</v>
      </c>
      <c r="C19" s="855"/>
      <c r="D19" s="770">
        <f>SUMIF('Capital Sources'!$E$17:$E$52,$B19,'Capital Sources'!$D$17:$D$52)</f>
        <v>0</v>
      </c>
      <c r="E19" s="769" t="e">
        <f t="shared" si="1"/>
        <v>#DIV/0!</v>
      </c>
      <c r="F19" s="768" t="e">
        <f>D19/'Capital Sources'!$D$12</f>
        <v>#DIV/0!</v>
      </c>
    </row>
    <row r="20" spans="2:13" ht="15" customHeight="1" x14ac:dyDescent="0.25">
      <c r="B20" s="871" t="s">
        <v>425</v>
      </c>
      <c r="C20" s="872"/>
      <c r="D20" s="832">
        <f>'Capital Sources'!$D$54</f>
        <v>0</v>
      </c>
      <c r="E20" s="833" t="e">
        <f t="shared" si="1"/>
        <v>#DIV/0!</v>
      </c>
      <c r="F20" s="834" t="e">
        <f>D20/'Capital Sources'!$D$12</f>
        <v>#DIV/0!</v>
      </c>
    </row>
    <row r="21" spans="2:13" ht="15" customHeight="1" x14ac:dyDescent="0.25">
      <c r="B21" s="860" t="s">
        <v>426</v>
      </c>
      <c r="C21" s="857"/>
      <c r="D21" s="830">
        <f>SUM(D16:D20)</f>
        <v>0</v>
      </c>
      <c r="E21" s="831" t="e">
        <f t="shared" si="1"/>
        <v>#DIV/0!</v>
      </c>
      <c r="F21" s="830" t="e">
        <f>D21/'Capital Sources'!$D$12</f>
        <v>#DIV/0!</v>
      </c>
    </row>
    <row r="22" spans="2:13" ht="15" customHeight="1" thickBot="1" x14ac:dyDescent="0.3"/>
    <row r="23" spans="2:13" s="848" customFormat="1" ht="21" thickBot="1" x14ac:dyDescent="0.3">
      <c r="B23" s="854" t="s">
        <v>427</v>
      </c>
      <c r="C23" s="846"/>
      <c r="D23" s="846"/>
      <c r="E23" s="846"/>
      <c r="F23" s="847" t="str">
        <f>IFERROR(IF(F27&lt;0,"ERROR",IF(F28&lt;6,"CHECK SIZE","OK")),"N/A")</f>
        <v>N/A</v>
      </c>
      <c r="H23" s="858"/>
      <c r="M23" s="849"/>
    </row>
    <row r="24" spans="2:13" ht="15" customHeight="1" x14ac:dyDescent="0.25">
      <c r="B24" s="103" t="s">
        <v>183</v>
      </c>
      <c r="C24" s="787"/>
      <c r="D24" s="787"/>
      <c r="E24" s="787"/>
      <c r="F24" s="443">
        <f>'Construction Draw'!$D$14</f>
        <v>9</v>
      </c>
    </row>
    <row r="25" spans="2:13" ht="15" customHeight="1" x14ac:dyDescent="0.25">
      <c r="B25" s="784" t="s">
        <v>428</v>
      </c>
      <c r="C25" s="785"/>
      <c r="D25" s="785"/>
      <c r="E25" s="785"/>
      <c r="F25" s="786">
        <f>'Project Uses'!$C$58</f>
        <v>0</v>
      </c>
    </row>
    <row r="26" spans="2:13" ht="15" customHeight="1" x14ac:dyDescent="0.25">
      <c r="B26" s="783" t="s">
        <v>429</v>
      </c>
      <c r="C26" s="781"/>
      <c r="D26" s="781"/>
      <c r="E26" s="781"/>
      <c r="F26" s="782">
        <f>'Construction Draw'!$D$101</f>
        <v>0</v>
      </c>
    </row>
    <row r="27" spans="2:13" ht="15" customHeight="1" x14ac:dyDescent="0.25">
      <c r="B27" s="103" t="s">
        <v>430</v>
      </c>
      <c r="C27" s="77"/>
      <c r="D27" s="77"/>
      <c r="E27" s="77"/>
      <c r="F27" s="835">
        <f>SUM(F25:F26)</f>
        <v>0</v>
      </c>
    </row>
    <row r="28" spans="2:13" ht="15" customHeight="1" x14ac:dyDescent="0.25">
      <c r="B28" s="103" t="s">
        <v>431</v>
      </c>
      <c r="C28" s="77"/>
      <c r="D28" s="77"/>
      <c r="E28" s="77"/>
      <c r="F28" s="836" t="e">
        <f>'Construction Draw'!D103</f>
        <v>#DIV/0!</v>
      </c>
    </row>
    <row r="29" spans="2:13" ht="15" customHeight="1" thickBot="1" x14ac:dyDescent="0.3"/>
    <row r="30" spans="2:13" s="844" customFormat="1" ht="18.75" thickBot="1" x14ac:dyDescent="0.3">
      <c r="B30" s="859" t="s">
        <v>236</v>
      </c>
      <c r="C30" s="842"/>
      <c r="D30" s="842"/>
      <c r="E30" s="842"/>
      <c r="F30" s="843" t="str">
        <f>IFERROR(IF(B32="No Vacancy Loss Errors","OK","ERROR"),"N/A")</f>
        <v>ERROR</v>
      </c>
      <c r="H30" s="876" t="s">
        <v>432</v>
      </c>
      <c r="I30" s="877"/>
      <c r="J30" s="877"/>
      <c r="K30" s="877"/>
      <c r="L30" s="845"/>
      <c r="M30" s="845"/>
    </row>
    <row r="31" spans="2:13" s="844" customFormat="1" ht="15.2" customHeight="1" x14ac:dyDescent="0.25">
      <c r="B31" s="852" t="s">
        <v>433</v>
      </c>
      <c r="C31" s="54"/>
      <c r="D31" s="54"/>
      <c r="E31" s="772" t="s">
        <v>434</v>
      </c>
      <c r="F31" s="772" t="s">
        <v>435</v>
      </c>
      <c r="H31" s="861" t="s">
        <v>436</v>
      </c>
      <c r="I31" s="879"/>
      <c r="J31" s="880">
        <f>SUMMARY!$C$58</f>
        <v>8</v>
      </c>
      <c r="K31" s="881"/>
      <c r="L31" s="845"/>
      <c r="M31" s="845"/>
    </row>
    <row r="32" spans="2:13" ht="15.2" customHeight="1" x14ac:dyDescent="0.25">
      <c r="B32" s="985" cm="1">
        <f t="array" ref="B32">IFERROR(TRANSPOSE(_xlfn._xlws.FILTER('CASH FLOW'!$K$12:$AX$12,'CASH FLOW'!$K$75:$AX$75= "ERROR")),"No Vacancy Loss Errors")</f>
        <v>1</v>
      </c>
      <c r="C32" s="77"/>
      <c r="D32" s="77"/>
      <c r="E32" s="986">
        <f>IFERROR(IF(B32="","",_xlfn.XLOOKUP($B32,'CASH FLOW'!$K$12:$AX$12,'CASH FLOW'!$K$76:$AX$76)),"")</f>
        <v>0.05</v>
      </c>
      <c r="F32" s="986">
        <f>IFERROR(IF(B32="","",_xlfn.XLOOKUP($B32,'CASH FLOW'!$K$12:$AX$12,'CASH FLOW'!$K$73:$AX$73)),"")</f>
        <v>0.75</v>
      </c>
      <c r="H32" s="882" t="s">
        <v>437</v>
      </c>
      <c r="I32" s="883"/>
      <c r="J32" s="885">
        <f>SUMMARY!$C$59</f>
        <v>7.0000000000000007E-2</v>
      </c>
      <c r="K32" s="884"/>
      <c r="L32" s="228"/>
    </row>
    <row r="33" spans="2:13" ht="15.2" customHeight="1" x14ac:dyDescent="0.25">
      <c r="B33" s="985"/>
      <c r="C33" s="787"/>
      <c r="D33" s="787"/>
      <c r="E33" s="986" t="str">
        <f>IFERROR(IF(B33="","",_xlfn.XLOOKUP($B33,'CASH FLOW'!$K$12:$AX$12,'CASH FLOW'!$K$76:$AX$76)),"")</f>
        <v/>
      </c>
      <c r="F33" s="986" t="str">
        <f>IFERROR(IF(B33="","",_xlfn.XLOOKUP($B33,'CASH FLOW'!$K$12:$AX$12,'CASH FLOW'!$K$73:$AX$73)),"")</f>
        <v/>
      </c>
      <c r="G33" s="228"/>
      <c r="H33" s="862" t="s">
        <v>438</v>
      </c>
      <c r="I33" s="878"/>
      <c r="J33" s="863" t="s">
        <v>439</v>
      </c>
      <c r="K33" s="863" t="s">
        <v>440</v>
      </c>
      <c r="L33" s="228"/>
    </row>
    <row r="34" spans="2:13" ht="15.2" customHeight="1" x14ac:dyDescent="0.25">
      <c r="B34" s="853"/>
      <c r="E34" s="983" t="str">
        <f>IFERROR(IF(B34="","",_xlfn.XLOOKUP($B34,'CASH FLOW'!$K$12:$AX$12,'CASH FLOW'!$K$76:$AX$76)),"")</f>
        <v/>
      </c>
      <c r="F34" s="983" t="str">
        <f>IFERROR(IF(B34="","",_xlfn.XLOOKUP($B34,'CASH FLOW'!$K$12:$AX$12,'CASH FLOW'!$K$73:$AX$73)),"")</f>
        <v/>
      </c>
      <c r="H34" s="873"/>
      <c r="I34" s="874" t="s">
        <v>441</v>
      </c>
      <c r="J34" s="875" t="e">
        <f>SUMMARY!D72</f>
        <v>#NUM!</v>
      </c>
      <c r="K34" s="875" t="e">
        <f>SUMMARY!$D$120</f>
        <v>#NUM!</v>
      </c>
      <c r="M34" s="125"/>
    </row>
    <row r="35" spans="2:13" ht="15.2" customHeight="1" x14ac:dyDescent="0.25">
      <c r="B35" s="853"/>
      <c r="C35" s="851"/>
      <c r="D35" s="54"/>
      <c r="E35" s="983" t="str">
        <f>IFERROR(IF(B35="","",_xlfn.XLOOKUP($B35,'CASH FLOW'!$K$12:$AX$12,'CASH FLOW'!$K$76:$AX$76)),"")</f>
        <v/>
      </c>
      <c r="F35" s="983" t="str">
        <f>IFERROR(IF(B35="","",_xlfn.XLOOKUP($B35,'CASH FLOW'!$K$12:$AX$12,'CASH FLOW'!$K$73:$AX$73)),"")</f>
        <v/>
      </c>
      <c r="G35" s="773" t="str">
        <f>IFERROR(IF(C35="","",_xlfn.XLOOKUP($C35,'CASH FLOW'!$K$12:$AX$12,'CASH FLOW'!$K$73:$AX$73)),"")</f>
        <v/>
      </c>
      <c r="I35" s="771" t="s">
        <v>442</v>
      </c>
      <c r="J35" s="864" t="e">
        <f>SUMMARY!D71</f>
        <v>#DIV/0!</v>
      </c>
      <c r="K35" s="865" t="s">
        <v>443</v>
      </c>
    </row>
    <row r="36" spans="2:13" ht="15.2" customHeight="1" x14ac:dyDescent="0.25">
      <c r="B36" s="853"/>
      <c r="C36" s="851"/>
      <c r="D36" s="54"/>
      <c r="E36" s="983" t="str">
        <f>IFERROR(IF(B36="","",_xlfn.XLOOKUP($B36,'CASH FLOW'!$K$12:$AX$12,'CASH FLOW'!$K$76:$AX$76)),"")</f>
        <v/>
      </c>
      <c r="F36" s="983" t="str">
        <f>IFERROR(IF(B36="","",_xlfn.XLOOKUP($B36,'CASH FLOW'!$K$12:$AX$12,'CASH FLOW'!$K$73:$AX$73)),"")</f>
        <v/>
      </c>
      <c r="G36" s="773" t="str">
        <f>IFERROR(IF(C36="","",_xlfn.XLOOKUP($C36,'CASH FLOW'!$K$12:$AX$12,'CASH FLOW'!$K$73:$AX$73)),"")</f>
        <v/>
      </c>
      <c r="I36" s="771" t="s">
        <v>444</v>
      </c>
      <c r="J36" s="865" t="s">
        <v>443</v>
      </c>
      <c r="K36" s="864" t="e">
        <f>SUMMARY!$D$119</f>
        <v>#DIV/0!</v>
      </c>
    </row>
    <row r="37" spans="2:13" ht="15.2" customHeight="1" x14ac:dyDescent="0.25">
      <c r="B37" s="853"/>
      <c r="E37" s="983" t="str">
        <f>IFERROR(IF(B37="","",_xlfn.XLOOKUP($B37,'CASH FLOW'!$K$12:$AX$12,'CASH FLOW'!$K$76:$AX$76)),"")</f>
        <v/>
      </c>
      <c r="F37" s="983" t="str">
        <f>IFERROR(IF(B37="","",_xlfn.XLOOKUP($B37,'CASH FLOW'!$K$12:$AX$12,'CASH FLOW'!$K$73:$AX$73)),"")</f>
        <v/>
      </c>
      <c r="G37" s="773" t="str">
        <f>IFERROR(IF(C38="","",_xlfn.XLOOKUP($C38,'CASH FLOW'!$K$12:$AX$12,'CASH FLOW'!$K$73:$AX$73)),"")</f>
        <v/>
      </c>
      <c r="I37" s="771" t="s">
        <v>445</v>
      </c>
      <c r="J37" s="866" t="e">
        <f>SUMMARY!D73</f>
        <v>#DIV/0!</v>
      </c>
      <c r="K37" s="866" t="e">
        <f>SUMMARY!$D$121</f>
        <v>#DIV/0!</v>
      </c>
    </row>
    <row r="38" spans="2:13" ht="15.2" customHeight="1" x14ac:dyDescent="0.25">
      <c r="B38" s="984"/>
      <c r="C38" s="869"/>
      <c r="D38" s="781"/>
      <c r="E38" s="870" t="str">
        <f>IFERROR(IF(B38="","",_xlfn.XLOOKUP($B38,'CASH FLOW'!$K$12:$AX$12,'CASH FLOW'!$K$76:$AX$76)),"")</f>
        <v/>
      </c>
      <c r="F38" s="870" t="str">
        <f>IFERROR(IF(B38="","",_xlfn.XLOOKUP($B38,'CASH FLOW'!$K$12:$AX$12,'CASH FLOW'!$K$73:$AX$73)),"")</f>
        <v/>
      </c>
      <c r="H38" s="867"/>
      <c r="I38" s="783" t="s">
        <v>446</v>
      </c>
      <c r="J38" s="868">
        <f>SUMMARY!D74</f>
        <v>0</v>
      </c>
      <c r="K38" s="868">
        <f>SUMMARY!D122</f>
        <v>0</v>
      </c>
    </row>
  </sheetData>
  <sheetProtection sheet="1" objects="1" scenarios="1" selectLockedCells="1"/>
  <conditionalFormatting sqref="B32:B38">
    <cfRule type="containsText" dxfId="8" priority="9" operator="containsText" text="No Vacancy Loss Errors">
      <formula>NOT(ISERROR(SEARCH("No Vacancy Loss Errors",B32)))</formula>
    </cfRule>
  </conditionalFormatting>
  <conditionalFormatting sqref="F3">
    <cfRule type="containsText" dxfId="7" priority="5" operator="containsText" text="ERROR">
      <formula>NOT(ISERROR(SEARCH("ERROR",F3)))</formula>
    </cfRule>
  </conditionalFormatting>
  <conditionalFormatting sqref="F23">
    <cfRule type="containsText" dxfId="6" priority="3" operator="containsText" text="ERROR">
      <formula>NOT(ISERROR(SEARCH("ERROR",F23)))</formula>
    </cfRule>
    <cfRule type="containsText" dxfId="5" priority="4" operator="containsText" text="CHECK SIZE">
      <formula>NOT(ISERROR(SEARCH("CHECK SIZE",F23)))</formula>
    </cfRule>
  </conditionalFormatting>
  <conditionalFormatting sqref="F27">
    <cfRule type="cellIs" dxfId="4" priority="11" operator="lessThan">
      <formula>0</formula>
    </cfRule>
  </conditionalFormatting>
  <conditionalFormatting sqref="F28">
    <cfRule type="cellIs" dxfId="3" priority="2" operator="between">
      <formula>0</formula>
      <formula>6</formula>
    </cfRule>
  </conditionalFormatting>
  <conditionalFormatting sqref="F30">
    <cfRule type="containsText" dxfId="2" priority="8" operator="containsText" text="ERROR">
      <formula>NOT(ISERROR(SEARCH("ERROR",F30)))</formula>
    </cfRule>
  </conditionalFormatting>
  <conditionalFormatting sqref="K3">
    <cfRule type="containsText" dxfId="1" priority="7" operator="containsText" text="CHECK DSCR">
      <formula>NOT(ISERROR(SEARCH("CHECK DSCR",K3)))</formula>
    </cfRule>
    <cfRule type="containsText" dxfId="0" priority="6" operator="containsText" text="ERROR">
      <formula>NOT(ISERROR(SEARCH("ERROR",K3)))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A85273DCE9A4DBDD99E386D91858F" ma:contentTypeVersion="15" ma:contentTypeDescription="Create a new document." ma:contentTypeScope="" ma:versionID="f42454bd57b79a5e36865da97016f390">
  <xsd:schema xmlns:xsd="http://www.w3.org/2001/XMLSchema" xmlns:xs="http://www.w3.org/2001/XMLSchema" xmlns:p="http://schemas.microsoft.com/office/2006/metadata/properties" xmlns:ns2="6df8d6ac-61d6-4907-addc-c3e103b4a635" xmlns:ns3="7f5a74e1-da63-4d0f-84d3-45a2f258e09a" xmlns:ns4="e5294fd8-5040-41aa-ae08-659efe2cfdb7" targetNamespace="http://schemas.microsoft.com/office/2006/metadata/properties" ma:root="true" ma:fieldsID="ba5d427cf95d4938f2e210f635c1c199" ns2:_="" ns3:_="" ns4:_="">
    <xsd:import namespace="6df8d6ac-61d6-4907-addc-c3e103b4a635"/>
    <xsd:import namespace="7f5a74e1-da63-4d0f-84d3-45a2f258e09a"/>
    <xsd:import namespace="e5294fd8-5040-41aa-ae08-659efe2cfd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8d6ac-61d6-4907-addc-c3e103b4a6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a74e1-da63-4d0f-84d3-45a2f258e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1402996-41b1-49f0-b66d-8c2b915b12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94fd8-5040-41aa-ae08-659efe2cfdb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9918bbe-44aa-4166-8de6-356d0a2ffc1c}" ma:internalName="TaxCatchAll" ma:showField="CatchAllData" ma:web="6df8d6ac-61d6-4907-addc-c3e103b4a6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294fd8-5040-41aa-ae08-659efe2cfdb7" xsi:nil="true"/>
    <lcf76f155ced4ddcb4097134ff3c332f xmlns="7f5a74e1-da63-4d0f-84d3-45a2f258e0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C3FCFE-4101-454B-A69F-9A577191006C}"/>
</file>

<file path=customXml/itemProps2.xml><?xml version="1.0" encoding="utf-8"?>
<ds:datastoreItem xmlns:ds="http://schemas.openxmlformats.org/officeDocument/2006/customXml" ds:itemID="{0F267AF6-0AE3-4BA3-AC16-9AA50817A7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9D02D4-6010-460D-9CAC-14D3ACB06F3F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a0cb9e79-039c-48e7-bdec-55d3250c90d8"/>
    <ds:schemaRef ds:uri="http://schemas.microsoft.com/office/2006/documentManagement/types"/>
    <ds:schemaRef ds:uri="http://purl.org/dc/dcmitype/"/>
    <ds:schemaRef ds:uri="c3ce2c2d-9b9f-4ba2-8828-a2ca641bf42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Dev Program</vt:lpstr>
      <vt:lpstr>Project Uses</vt:lpstr>
      <vt:lpstr>Capital Sources</vt:lpstr>
      <vt:lpstr>Construction Draw</vt:lpstr>
      <vt:lpstr>CASH FLOW</vt:lpstr>
      <vt:lpstr>Debt Summary</vt:lpstr>
      <vt:lpstr>SUMMARY</vt:lpstr>
      <vt:lpstr>Error Check</vt:lpstr>
      <vt:lpstr>Draw Chart</vt:lpstr>
      <vt:lpstr>DSCR Chart</vt:lpstr>
      <vt:lpstr>Binary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Olson</dc:creator>
  <cp:keywords/>
  <dc:description/>
  <cp:lastModifiedBy>Deborah Reinbold</cp:lastModifiedBy>
  <cp:revision/>
  <dcterms:created xsi:type="dcterms:W3CDTF">2023-06-02T16:04:38Z</dcterms:created>
  <dcterms:modified xsi:type="dcterms:W3CDTF">2024-04-19T16:42:44Z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0x01010066BA85273DCE9A4DBDD99E386D91858F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45100</vt:r8>
  </property>
  <property fmtid="{D5CDD505-2E9C-101B-9397-08002B2CF9AE}" pid="11" name="_SourceUrl">
    <vt:lpwstr/>
  </property>
  <property fmtid="{D5CDD505-2E9C-101B-9397-08002B2CF9AE}" pid="12" name="_SharedFileIndex">
    <vt:lpwstr/>
  </property>
</Properties>
</file>